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3"/>
  </bookViews>
  <sheets>
    <sheet name="List1" sheetId="1" r:id="rId1"/>
    <sheet name="List2" sheetId="2" r:id="rId2"/>
    <sheet name="List3" sheetId="3" r:id="rId3"/>
    <sheet name="List4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<sst xmlns="http://schemas.openxmlformats.org/spreadsheetml/2006/main" count="272" uniqueCount="131">
  <si>
    <t>Ozdaje grafikona naj bo svetlo modro.</t>
  </si>
  <si>
    <t>Višja šola</t>
  </si>
  <si>
    <t>RAČUNALNIŠKI PRAKTIKUM</t>
  </si>
  <si>
    <t>ZDENKO POTOČAR</t>
  </si>
  <si>
    <t>IZPIT</t>
  </si>
  <si>
    <t>Izdelaj nalogo v Excelu po navodilih.</t>
  </si>
  <si>
    <t>1.</t>
  </si>
  <si>
    <t>2.</t>
  </si>
  <si>
    <t>3.</t>
  </si>
  <si>
    <t>4.</t>
  </si>
  <si>
    <t>5.</t>
  </si>
  <si>
    <t>6.</t>
  </si>
  <si>
    <t>Na listu 2 napiši datum tvojega rojstva in izračunaj tvojo starost v dneh.</t>
  </si>
  <si>
    <t>List 2 preimenuj: DATUMI</t>
  </si>
  <si>
    <t>7.</t>
  </si>
  <si>
    <t>Nepremičninska agencija prodaja parcele za hiše.</t>
  </si>
  <si>
    <t>Pazi, da bo vsota vseh % - deležev natančno 100.</t>
  </si>
  <si>
    <t>Izračunaj v kvadratnih metrih velikost parcele, ki pripada vsakemu.</t>
  </si>
  <si>
    <t>Vrednost pretvori še v sit (239,64).</t>
  </si>
  <si>
    <t>Agencija prejme 1%.</t>
  </si>
  <si>
    <t>Primož</t>
  </si>
  <si>
    <t>Vsoto vseh prodajnih cen parcel si bodo razdelili 6 dedičev in nepremičninska agencija za stroške posredovanja.</t>
  </si>
  <si>
    <t>Dediči pa si bodo razdelili med seboj po v naprej določenih %.</t>
  </si>
  <si>
    <t>Izračunaj vrednost njegovega deleža v eurih.</t>
  </si>
  <si>
    <t>pri vsakem dediču se naj izpiše komentar</t>
  </si>
  <si>
    <t>Izdelaj stolpični grafikon in prikaži velikost parcele v kvadratnih metrih posameznih kupcev.</t>
  </si>
  <si>
    <t>Stolpci naj bodo rdeči.</t>
  </si>
  <si>
    <t>8.</t>
  </si>
  <si>
    <t>9.</t>
  </si>
  <si>
    <t>Za vsakega določi rojstni datum in izračunaj njihovo starost v dneh.</t>
  </si>
  <si>
    <t>List poimenuj STAROST.</t>
  </si>
  <si>
    <t>Na listu 3 izdelaj novo tabelo v kateri prikaži 5 imen.</t>
  </si>
  <si>
    <t>PRIIMEK:</t>
  </si>
  <si>
    <t>IME:</t>
  </si>
  <si>
    <t>PODPIS:</t>
  </si>
  <si>
    <t>kos</t>
  </si>
  <si>
    <t>dvosed</t>
  </si>
  <si>
    <t>enosed</t>
  </si>
  <si>
    <t>trosed</t>
  </si>
  <si>
    <t>V mesecu januarju so prodali:</t>
  </si>
  <si>
    <t>Izračunaj vrednost prihodkov prodaje, če je bila cena za: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</si>
  <si>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</si>
  <si>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</si>
  <si>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</si>
  <si>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</si>
  <si>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</si>
  <si>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</si>
  <si>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</si>
  <si>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</si>
  <si>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</si>
  <si>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</si>
  <si>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</si>
  <si>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</si>
  <si>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</t>
  </si>
  <si>
    <t>stroški</t>
  </si>
  <si>
    <t>dobiček</t>
  </si>
  <si>
    <t>Izračunaj dobiček podjetja za vsak mesec posebej.</t>
  </si>
  <si>
    <t>dobiček v eur</t>
  </si>
  <si>
    <t>Petra</t>
  </si>
  <si>
    <t>Jasna</t>
  </si>
  <si>
    <t>vrednost prihodkov:</t>
  </si>
  <si>
    <t>Del celoletnega dobička si je razdelila uprava med sabo.</t>
  </si>
  <si>
    <t>Komentar</t>
  </si>
  <si>
    <t>V tovarni KOLPA izdelujejo različne kopalniške kadi.</t>
  </si>
  <si>
    <t>kad ELIZA</t>
  </si>
  <si>
    <t>kad ANNIE</t>
  </si>
  <si>
    <t>kad ALICE</t>
  </si>
  <si>
    <t>V ostalih mesecih do decembra je prodaja rasla za :</t>
  </si>
  <si>
    <t>glede na prejšnji mesec.</t>
  </si>
  <si>
    <t xml:space="preserve">Stroški, ki jih je imelo podjetje so bili v mesecu januarju: </t>
  </si>
  <si>
    <t>glede na predhodni mesec.</t>
  </si>
  <si>
    <t>v ostalih mesecih do konca leta pa so padali za:</t>
  </si>
  <si>
    <t>SLABO - če je izguba</t>
  </si>
  <si>
    <t>DOBRO - če je dobiček</t>
  </si>
  <si>
    <t>Spodaj izračunaj minimalni, maksimalni in povprečen dobiček za vse mesece.</t>
  </si>
  <si>
    <t>V svojem stolpcu za vsak mesec dodaj komentar glede na mesečni rezultat.</t>
  </si>
  <si>
    <t>ODLIČNO - če je dobiček večji kot je povprečen letni dobiček.</t>
  </si>
  <si>
    <t>Izračunaj vrednost 30% celoletnega dobička in ga razdeli med 5 članov uprave po naslednjem ključu:</t>
  </si>
  <si>
    <t>Predsednik uprave dobi polovico, ostali pa enake deleže.</t>
  </si>
  <si>
    <t>Izdelaj ČRTNI grafikon in prikaži količinsko prodajo kopaniških kadi.</t>
  </si>
  <si>
    <t>Linije naj bodo debele in v barvah: modra, rdeča, zelena.</t>
  </si>
  <si>
    <t>Spremeni merilo na y osi po želji.</t>
  </si>
  <si>
    <t>Prekopiraj celotno tabelo v Word na prazen list.</t>
  </si>
  <si>
    <t>Spremeni podatke:</t>
  </si>
  <si>
    <t>Izdelaj stolpčni grafikon in prikaži prihodke in stroške po mesecih.</t>
  </si>
  <si>
    <t>Oblikuj graf po želji.</t>
  </si>
  <si>
    <t>Prekopiraj oba grafa  v Word pod tabelo.</t>
  </si>
  <si>
    <t>Prekopiraj celotno tabelo in grafa na list 2 - poimenuj ARHIV</t>
  </si>
  <si>
    <t>Shrani tabelo in wordov dokument v svojo mapo pod ime: IZPITNA NALOGA - priimek</t>
  </si>
  <si>
    <t>POKLIČI PROFESORJA!!!</t>
  </si>
  <si>
    <t>C</t>
  </si>
  <si>
    <t>Polovico  celoletnega dobička so investirali v razvoj DVEH novih tuš kadi MONION in TONIONI.</t>
  </si>
  <si>
    <t>Razvoj kadi MONIONI je zahteval 70% vrednosti razvoja. Izračunaj vrednosti ravoja obeh novih kadi.</t>
  </si>
  <si>
    <t>ac</t>
  </si>
  <si>
    <t>Izračunaj vrednost nakupa parcele, če je cena za 1 m2:</t>
  </si>
  <si>
    <t>Izračunaj minimalni, maksimalni in povprečni  delež.</t>
  </si>
  <si>
    <t>Določi 6 imen dedičev in si izmisli njihov %.</t>
  </si>
  <si>
    <t>ZELO DOBER DELEŽ - če je prejel maksimalni delež</t>
  </si>
  <si>
    <t>SLABO - če je prejel minimalni delež</t>
  </si>
  <si>
    <t>OK - ČE JE VMES</t>
  </si>
  <si>
    <t>prekoipiraj celotni tabelo na list 2 in jo poimenuj ARHIV.</t>
  </si>
  <si>
    <t>Spremeni podatke in sicer naj bo naprodaj parcela velikosti 20.000 m2.</t>
  </si>
  <si>
    <t>prekopiraj celo tabelo in graf v Word .</t>
  </si>
  <si>
    <t>Določi 12 priimkov bodočih lastnikov in vsakemu določi v % delež velikosti od celotne parcele.</t>
  </si>
  <si>
    <t>Naprodaj je 15.000 m2 velika parcele, ki jih bodo razdelili na več manjših parcel bodočim lastnikom.</t>
  </si>
  <si>
    <t>V Kinološkem društvu Novo mesto vsako leto organizirajo šole za pse in vodnike.</t>
  </si>
  <si>
    <t>igralne urice</t>
  </si>
  <si>
    <t>mala šola</t>
  </si>
  <si>
    <t>začetni tečaj</t>
  </si>
  <si>
    <t>nadaljevalni tečaj</t>
  </si>
  <si>
    <t>Cena posameznega tečaja je bila ves čas enaka in sicer:</t>
  </si>
  <si>
    <t>Vsako nadaljne leto je obisk rasel za 7% do leta 2006.</t>
  </si>
  <si>
    <t>Izračunaj vrednosti prihodkov posameznih tečajev za vsa leta do leta 2006.</t>
  </si>
  <si>
    <t>Izračunaj dobiček v društvu.</t>
  </si>
  <si>
    <t>Dobiček preračunaj v eure po tečaju 240.</t>
  </si>
  <si>
    <t>za izobraževanje strokovnjakov</t>
  </si>
  <si>
    <t>za obnovo vadišča</t>
  </si>
  <si>
    <t>za oglaševanje in medije</t>
  </si>
  <si>
    <t>Izračunaj vrednost posameznih deležev.</t>
  </si>
  <si>
    <t>Linija igralne urice naj bo modra, mala šola pa rdeča, ostalo po želji.</t>
  </si>
  <si>
    <t>V letu 1995 je bilo število udeležencev za posamezen tečaj naslednje:</t>
  </si>
  <si>
    <t>Stroški so bili v letu 1995 enaki 3.000.000 sit, vsako naslednje leto pa so rastli za 3%.</t>
  </si>
  <si>
    <t>Izračunaj maksimalni, minimalni in povprečen dobiček.</t>
  </si>
  <si>
    <t>Napiši v novem stolpcu:</t>
  </si>
  <si>
    <t>DOBRO - če je dobiček v tistem letu največji</t>
  </si>
  <si>
    <t>SLABO - ĆE JE DOBIČEK NAJMANJŠI</t>
  </si>
  <si>
    <t>Polovico dobička v letu 2006 do razdelili po posameznih deležih:</t>
  </si>
  <si>
    <t>Izdelaj črtni grafikonm in prikaži vrednost posameznih prihodkov ZA VSA LETA</t>
  </si>
  <si>
    <t>Prekopiraj tabelo in graf v word.</t>
  </si>
  <si>
    <t>Prekopiraj vse iz list 1 na list 2 in ga poimenuj ARHIV.</t>
  </si>
  <si>
    <t>vnesi nove podatke: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</si>
</sst>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0.0000"/>
    <numFmt numFmtId="174" formatCode="0.0"/>
    <numFmt numFmtId="175" formatCode="_-* #,##0.000\ _S_I_T_-;\-* #,##0.000\ _S_I_T_-;_-* &quot;-&quot;??\ _S_I_T_-;_-@_-"/>
    <numFmt numFmtId="176" formatCode="_-* #,##0.0000\ _S_I_T_-;\-* #,##0.0000\ _S_I_T_-;_-* &quot;-&quot;??\ _S_I_T_-;_-@_-"/>
    <numFmt numFmtId="177" formatCode="_-* #,##0.00000\ _S_I_T_-;\-* #,##0.00000\ _S_I_T_-;_-* &quot;-&quot;??\ _S_I_T_-;_-@_-"/>
    <numFmt numFmtId="178" formatCode="_-* #,##0.0\ _S_I_T_-;\-* #,##0.0\ _S_I_T_-;_-* &quot;-&quot;??\ _S_I_T_-;_-@_-"/>
    <numFmt numFmtId="179" formatCode="_-* #,##0\ _S_I_T_-;\-* #,##0\ _S_I_T_-;_-* &quot;-&quot;??\ _S_I_T_-;_-@_-"/>
    <numFmt numFmtId="180" formatCode="#,##0.00\ [$EUR]"/>
    <numFmt numFmtId="181" formatCode="#,##0\ [$EUR]"/>
    <numFmt numFmtId="182" formatCode="#,##0.00\ &quot;SIT&quot;"/>
    <numFmt numFmtId="183" formatCode="_-* #,##0.00\ [$EUR]_-;\-* #,##0.00\ [$EUR]_-;_-* &quot;-&quot;??\ [$EUR]_-;_-@_-"/>
  </numFmts>
  <fonts count="11">
    <font>
      <sz val="10"/>
      <name val="Arial"/>
      <family val="0"/>
    </font>
    <font>
      <sz val="1.75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1" fontId="0" fillId="0" borderId="0" xfId="18" applyAlignment="1">
      <alignment/>
    </xf>
    <xf numFmtId="183" fontId="2" fillId="0" borderId="0" xfId="16" applyNumberFormat="1" applyFont="1" applyAlignment="1">
      <alignment/>
    </xf>
    <xf numFmtId="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1" fontId="0" fillId="0" borderId="5" xfId="18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171" fontId="0" fillId="0" borderId="10" xfId="18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18" applyNumberFormat="1" applyBorder="1" applyAlignment="1">
      <alignment/>
    </xf>
    <xf numFmtId="3" fontId="0" fillId="0" borderId="0" xfId="18" applyNumberFormat="1" applyBorder="1" applyAlignment="1">
      <alignment/>
    </xf>
    <xf numFmtId="3" fontId="0" fillId="0" borderId="14" xfId="16" applyNumberFormat="1" applyBorder="1" applyAlignment="1">
      <alignment/>
    </xf>
    <xf numFmtId="180" fontId="0" fillId="0" borderId="13" xfId="0" applyNumberFormat="1" applyBorder="1" applyAlignment="1">
      <alignment/>
    </xf>
    <xf numFmtId="1" fontId="0" fillId="0" borderId="12" xfId="0" applyNumberFormat="1" applyBorder="1" applyAlignment="1">
      <alignment/>
    </xf>
    <xf numFmtId="179" fontId="0" fillId="0" borderId="9" xfId="18" applyNumberFormat="1" applyBorder="1" applyAlignment="1">
      <alignment/>
    </xf>
    <xf numFmtId="179" fontId="0" fillId="0" borderId="10" xfId="18" applyNumberFormat="1" applyBorder="1" applyAlignment="1">
      <alignment/>
    </xf>
    <xf numFmtId="179" fontId="0" fillId="0" borderId="11" xfId="18" applyNumberFormat="1" applyBorder="1" applyAlignment="1">
      <alignment/>
    </xf>
    <xf numFmtId="3" fontId="0" fillId="0" borderId="9" xfId="16" applyNumberFormat="1" applyBorder="1" applyAlignment="1">
      <alignment/>
    </xf>
    <xf numFmtId="3" fontId="0" fillId="0" borderId="10" xfId="16" applyNumberFormat="1" applyBorder="1" applyAlignment="1">
      <alignment/>
    </xf>
    <xf numFmtId="3" fontId="0" fillId="0" borderId="7" xfId="16" applyNumberFormat="1" applyBorder="1" applyAlignment="1">
      <alignment/>
    </xf>
    <xf numFmtId="180" fontId="0" fillId="0" borderId="7" xfId="16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4" xfId="0" applyFont="1" applyBorder="1" applyAlignment="1">
      <alignment/>
    </xf>
    <xf numFmtId="9" fontId="2" fillId="0" borderId="8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2" fillId="0" borderId="12" xfId="0" applyFont="1" applyBorder="1" applyAlignment="1">
      <alignment/>
    </xf>
    <xf numFmtId="9" fontId="2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2" fillId="0" borderId="15" xfId="0" applyFont="1" applyBorder="1" applyAlignment="1">
      <alignment/>
    </xf>
    <xf numFmtId="9" fontId="2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171" fontId="0" fillId="0" borderId="15" xfId="18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71" fontId="2" fillId="0" borderId="0" xfId="18" applyFont="1" applyAlignment="1">
      <alignment/>
    </xf>
    <xf numFmtId="180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41684"/>
        <c:crosses val="autoZero"/>
        <c:auto val="1"/>
        <c:lblOffset val="100"/>
        <c:noMultiLvlLbl val="0"/>
      </c:catAx>
      <c:valAx>
        <c:axId val="42441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7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'[3]List1'!$F$58</c:f>
              <c:strCache>
                <c:ptCount val="1"/>
                <c:pt idx="0">
                  <c:v>enosed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'[3]List1'!$E$60:$E$71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'[3]List1'!$F$60:$F$71</c:f>
              <c:numCache>
                <c:ptCount val="12"/>
                <c:pt idx="0">
                  <c:v>23</c:v>
                </c:pt>
                <c:pt idx="1">
                  <c:v>24.610000000000003</c:v>
                </c:pt>
                <c:pt idx="2">
                  <c:v>26.332700000000006</c:v>
                </c:pt>
                <c:pt idx="3">
                  <c:v>28.17598900000001</c:v>
                </c:pt>
                <c:pt idx="4">
                  <c:v>30.148308230000012</c:v>
                </c:pt>
                <c:pt idx="5">
                  <c:v>32.258689806100016</c:v>
                </c:pt>
                <c:pt idx="6">
                  <c:v>34.51679809252702</c:v>
                </c:pt>
                <c:pt idx="7">
                  <c:v>36.93297395900391</c:v>
                </c:pt>
                <c:pt idx="8">
                  <c:v>39.51828213613418</c:v>
                </c:pt>
                <c:pt idx="9">
                  <c:v>42.28456188566358</c:v>
                </c:pt>
                <c:pt idx="10">
                  <c:v>45.24448121766003</c:v>
                </c:pt>
                <c:pt idx="11">
                  <c:v>48.41159490289623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'[3]List1'!$H$58</c:f>
              <c:strCache>
                <c:ptCount val="1"/>
                <c:pt idx="0">
                  <c:v>trosed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'[3]List1'!$E$60:$E$71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'[3]List1'!$H$60:$H$71</c:f>
              <c:numCache>
                <c:ptCount val="12"/>
                <c:pt idx="0">
                  <c:v>6</c:v>
                </c:pt>
                <c:pt idx="1">
                  <c:v>6.42</c:v>
                </c:pt>
                <c:pt idx="2">
                  <c:v>6.869400000000001</c:v>
                </c:pt>
                <c:pt idx="3">
                  <c:v>7.350258000000001</c:v>
                </c:pt>
                <c:pt idx="4">
                  <c:v>7.864776060000001</c:v>
                </c:pt>
                <c:pt idx="5">
                  <c:v>8.415310384200001</c:v>
                </c:pt>
                <c:pt idx="6">
                  <c:v>9.004382111094001</c:v>
                </c:pt>
                <c:pt idx="7">
                  <c:v>9.634688858870582</c:v>
                </c:pt>
                <c:pt idx="8">
                  <c:v>10.309117078991523</c:v>
                </c:pt>
                <c:pt idx="9">
                  <c:v>11.03075527452093</c:v>
                </c:pt>
                <c:pt idx="10">
                  <c:v>11.802908143737396</c:v>
                </c:pt>
                <c:pt idx="11">
                  <c:v>12.629111713799015</c:v>
                </c:pt>
              </c:numCache>
            </c:numRef>
          </c:val>
          <c:smooth val="0"/>
        </c:ser>
        <c:marker val="1"/>
        <c:axId val="46430837"/>
        <c:axId val="15224350"/>
      </c:line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24350"/>
        <c:crosses val="autoZero"/>
        <c:auto val="1"/>
        <c:lblOffset val="100"/>
        <c:noMultiLvlLbl val="0"/>
      </c:catAx>
      <c:valAx>
        <c:axId val="15224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30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2808"/>
        <c:crosses val="autoZero"/>
        <c:auto val="1"/>
        <c:lblOffset val="100"/>
        <c:noMultiLvlLbl val="0"/>
      </c:catAx>
      <c:valAx>
        <c:axId val="25212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'[3]List1'!$F$58</c:f>
              <c:strCache>
                <c:ptCount val="1"/>
                <c:pt idx="0">
                  <c:v>enosed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'[3]List1'!$E$60:$E$71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'[3]List1'!$F$60:$F$71</c:f>
              <c:numCache>
                <c:ptCount val="12"/>
                <c:pt idx="0">
                  <c:v>23</c:v>
                </c:pt>
                <c:pt idx="1">
                  <c:v>24.610000000000003</c:v>
                </c:pt>
                <c:pt idx="2">
                  <c:v>26.332700000000006</c:v>
                </c:pt>
                <c:pt idx="3">
                  <c:v>28.17598900000001</c:v>
                </c:pt>
                <c:pt idx="4">
                  <c:v>30.148308230000012</c:v>
                </c:pt>
                <c:pt idx="5">
                  <c:v>32.258689806100016</c:v>
                </c:pt>
                <c:pt idx="6">
                  <c:v>34.51679809252702</c:v>
                </c:pt>
                <c:pt idx="7">
                  <c:v>36.93297395900391</c:v>
                </c:pt>
                <c:pt idx="8">
                  <c:v>39.51828213613418</c:v>
                </c:pt>
                <c:pt idx="9">
                  <c:v>42.28456188566358</c:v>
                </c:pt>
                <c:pt idx="10">
                  <c:v>45.24448121766003</c:v>
                </c:pt>
                <c:pt idx="11">
                  <c:v>48.41159490289623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'[3]List1'!$H$58</c:f>
              <c:strCache>
                <c:ptCount val="1"/>
                <c:pt idx="0">
                  <c:v>trosed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'[3]List1'!$E$60:$E$71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'[3]List1'!$H$60:$H$71</c:f>
              <c:numCache>
                <c:ptCount val="12"/>
                <c:pt idx="0">
                  <c:v>6</c:v>
                </c:pt>
                <c:pt idx="1">
                  <c:v>6.42</c:v>
                </c:pt>
                <c:pt idx="2">
                  <c:v>6.869400000000001</c:v>
                </c:pt>
                <c:pt idx="3">
                  <c:v>7.350258000000001</c:v>
                </c:pt>
                <c:pt idx="4">
                  <c:v>7.864776060000001</c:v>
                </c:pt>
                <c:pt idx="5">
                  <c:v>8.415310384200001</c:v>
                </c:pt>
                <c:pt idx="6">
                  <c:v>9.004382111094001</c:v>
                </c:pt>
                <c:pt idx="7">
                  <c:v>9.634688858870582</c:v>
                </c:pt>
                <c:pt idx="8">
                  <c:v>10.309117078991523</c:v>
                </c:pt>
                <c:pt idx="9">
                  <c:v>11.03075527452093</c:v>
                </c:pt>
                <c:pt idx="10">
                  <c:v>11.802908143737396</c:v>
                </c:pt>
                <c:pt idx="11">
                  <c:v>12.629111713799015</c:v>
                </c:pt>
              </c:numCache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71538"/>
        <c:crosses val="autoZero"/>
        <c:auto val="1"/>
        <c:lblOffset val="100"/>
        <c:noMultiLvlLbl val="0"/>
      </c:catAx>
      <c:valAx>
        <c:axId val="28971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8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417251"/>
        <c:axId val="64993212"/>
      </c:line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93212"/>
        <c:crosses val="autoZero"/>
        <c:auto val="1"/>
        <c:lblOffset val="100"/>
        <c:noMultiLvlLbl val="0"/>
      </c:catAx>
      <c:valAx>
        <c:axId val="64993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17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067997"/>
        <c:axId val="29958790"/>
      </c:line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58790"/>
        <c:crosses val="autoZero"/>
        <c:auto val="1"/>
        <c:lblOffset val="100"/>
        <c:noMultiLvlLbl val="0"/>
      </c:catAx>
      <c:valAx>
        <c:axId val="29958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7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'[2]List1'!#REF!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42896"/>
        <c:crosses val="autoZero"/>
        <c:auto val="1"/>
        <c:lblOffset val="100"/>
        <c:noMultiLvlLbl val="0"/>
      </c:catAx>
      <c:valAx>
        <c:axId val="10742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3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577201"/>
        <c:axId val="64868218"/>
      </c:line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68218"/>
        <c:crosses val="autoZero"/>
        <c:auto val="1"/>
        <c:lblOffset val="100"/>
        <c:noMultiLvlLbl val="0"/>
      </c:catAx>
      <c:valAx>
        <c:axId val="64868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7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34276"/>
        <c:crosses val="autoZero"/>
        <c:auto val="1"/>
        <c:lblOffset val="100"/>
        <c:noMultiLvlLbl val="0"/>
      </c:catAx>
      <c:valAx>
        <c:axId val="19834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43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2876550" y="971550"/>
        <a:ext cx="268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93</xdr:row>
      <xdr:rowOff>38100</xdr:rowOff>
    </xdr:from>
    <xdr:to>
      <xdr:col>11</xdr:col>
      <xdr:colOff>28575</xdr:colOff>
      <xdr:row>110</xdr:row>
      <xdr:rowOff>47625</xdr:rowOff>
    </xdr:to>
    <xdr:graphicFrame>
      <xdr:nvGraphicFramePr>
        <xdr:cNvPr id="2" name="Chart 2"/>
        <xdr:cNvGraphicFramePr/>
      </xdr:nvGraphicFramePr>
      <xdr:xfrm>
        <a:off x="2905125" y="15725775"/>
        <a:ext cx="48768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1" name="Chart 2"/>
        <xdr:cNvGraphicFramePr/>
      </xdr:nvGraphicFramePr>
      <xdr:xfrm>
        <a:off x="2876550" y="971550"/>
        <a:ext cx="268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93</xdr:row>
      <xdr:rowOff>38100</xdr:rowOff>
    </xdr:from>
    <xdr:to>
      <xdr:col>11</xdr:col>
      <xdr:colOff>28575</xdr:colOff>
      <xdr:row>110</xdr:row>
      <xdr:rowOff>47625</xdr:rowOff>
    </xdr:to>
    <xdr:graphicFrame>
      <xdr:nvGraphicFramePr>
        <xdr:cNvPr id="2" name="Chart 3"/>
        <xdr:cNvGraphicFramePr/>
      </xdr:nvGraphicFramePr>
      <xdr:xfrm>
        <a:off x="2905125" y="15725775"/>
        <a:ext cx="48768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0</xdr:rowOff>
    </xdr:from>
    <xdr:to>
      <xdr:col>8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324100" y="1905000"/>
        <a:ext cx="241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2324100" y="971550"/>
        <a:ext cx="2419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0</xdr:rowOff>
    </xdr:from>
    <xdr:to>
      <xdr:col>8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3857625" y="2105025"/>
        <a:ext cx="2371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10</xdr:row>
      <xdr:rowOff>0</xdr:rowOff>
    </xdr:from>
    <xdr:to>
      <xdr:col>8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3857625" y="1905000"/>
        <a:ext cx="237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3857625" y="971550"/>
        <a:ext cx="2371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ZPITNA%2021.12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ZPITNA%2018.12.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WW\esnm\users\vaje_potocar\xls\vaja%2074%20-%20tovarna%20fotelj&#269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58">
          <cell r="F58" t="str">
            <v>enosed</v>
          </cell>
          <cell r="H58" t="str">
            <v>trosed</v>
          </cell>
        </row>
        <row r="60">
          <cell r="E60" t="str">
            <v>jan</v>
          </cell>
          <cell r="F60">
            <v>23</v>
          </cell>
          <cell r="H60">
            <v>6</v>
          </cell>
        </row>
        <row r="61">
          <cell r="E61" t="str">
            <v>feb</v>
          </cell>
          <cell r="F61">
            <v>24.610000000000003</v>
          </cell>
          <cell r="H61">
            <v>6.42</v>
          </cell>
        </row>
        <row r="62">
          <cell r="E62" t="str">
            <v>mar</v>
          </cell>
          <cell r="F62">
            <v>26.332700000000006</v>
          </cell>
          <cell r="H62">
            <v>6.869400000000001</v>
          </cell>
        </row>
        <row r="63">
          <cell r="E63" t="str">
            <v>apr</v>
          </cell>
          <cell r="F63">
            <v>28.17598900000001</v>
          </cell>
          <cell r="H63">
            <v>7.350258000000001</v>
          </cell>
        </row>
        <row r="64">
          <cell r="E64" t="str">
            <v>maj</v>
          </cell>
          <cell r="F64">
            <v>30.148308230000012</v>
          </cell>
          <cell r="H64">
            <v>7.864776060000001</v>
          </cell>
        </row>
        <row r="65">
          <cell r="E65" t="str">
            <v>jun</v>
          </cell>
          <cell r="F65">
            <v>32.258689806100016</v>
          </cell>
          <cell r="H65">
            <v>8.415310384200001</v>
          </cell>
        </row>
        <row r="66">
          <cell r="E66" t="str">
            <v>jul</v>
          </cell>
          <cell r="F66">
            <v>34.51679809252702</v>
          </cell>
          <cell r="H66">
            <v>9.004382111094001</v>
          </cell>
        </row>
        <row r="67">
          <cell r="E67" t="str">
            <v>avg</v>
          </cell>
          <cell r="F67">
            <v>36.93297395900391</v>
          </cell>
          <cell r="H67">
            <v>9.634688858870582</v>
          </cell>
        </row>
        <row r="68">
          <cell r="E68" t="str">
            <v>sep</v>
          </cell>
          <cell r="F68">
            <v>39.51828213613418</v>
          </cell>
          <cell r="H68">
            <v>10.309117078991523</v>
          </cell>
        </row>
        <row r="69">
          <cell r="E69" t="str">
            <v>okt</v>
          </cell>
          <cell r="F69">
            <v>42.28456188566358</v>
          </cell>
          <cell r="H69">
            <v>11.03075527452093</v>
          </cell>
        </row>
        <row r="70">
          <cell r="E70" t="str">
            <v>nov</v>
          </cell>
          <cell r="F70">
            <v>45.24448121766003</v>
          </cell>
          <cell r="H70">
            <v>11.802908143737396</v>
          </cell>
        </row>
        <row r="71">
          <cell r="E71" t="str">
            <v>dec</v>
          </cell>
          <cell r="F71">
            <v>48.41159490289623</v>
          </cell>
          <cell r="H71">
            <v>12.629111713799015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workbookViewId="0" topLeftCell="A1">
      <selection activeCell="B3" sqref="B3:H3"/>
    </sheetView>
  </sheetViews>
  <sheetFormatPr defaultColWidth="9.140625" defaultRowHeight="12.75"/>
  <cols>
    <col min="1" max="1" width="6.28125" style="0" customWidth="1"/>
    <col min="2" max="2" width="11.00390625" style="0" customWidth="1"/>
    <col min="3" max="3" width="15.7109375" style="0" customWidth="1"/>
    <col min="7" max="7" width="13.8515625" style="0" customWidth="1"/>
    <col min="9" max="9" width="11.7109375" style="0" customWidth="1"/>
    <col min="11" max="11" width="12.00390625" style="0" bestFit="1" customWidth="1"/>
    <col min="14" max="14" width="12.57421875" style="0" customWidth="1"/>
  </cols>
  <sheetData>
    <row r="1" spans="2:8" ht="12.75">
      <c r="B1" s="64" t="s">
        <v>1</v>
      </c>
      <c r="C1" s="64"/>
      <c r="D1" s="64"/>
      <c r="E1" s="64"/>
      <c r="F1" s="64"/>
      <c r="G1" s="64"/>
      <c r="H1" s="64"/>
    </row>
    <row r="2" spans="1:9" ht="20.25">
      <c r="A2" s="1"/>
      <c r="B2" s="65" t="s">
        <v>2</v>
      </c>
      <c r="C2" s="65"/>
      <c r="D2" s="65"/>
      <c r="E2" s="65"/>
      <c r="F2" s="65"/>
      <c r="G2" s="65"/>
      <c r="H2" s="65"/>
      <c r="I2" t="s">
        <v>90</v>
      </c>
    </row>
    <row r="3" spans="2:8" ht="12.75">
      <c r="B3" s="64" t="s">
        <v>3</v>
      </c>
      <c r="C3" s="64"/>
      <c r="D3" s="64"/>
      <c r="E3" s="64"/>
      <c r="F3" s="64"/>
      <c r="G3" s="64"/>
      <c r="H3" s="64"/>
    </row>
    <row r="4" spans="2:8" ht="18">
      <c r="B4" s="66" t="s">
        <v>4</v>
      </c>
      <c r="C4" s="66"/>
      <c r="D4" s="66"/>
      <c r="E4" s="66"/>
      <c r="F4" s="66"/>
      <c r="G4" s="66"/>
      <c r="H4" s="66"/>
    </row>
    <row r="5" spans="2:8" ht="12.75">
      <c r="B5" s="58">
        <v>39169</v>
      </c>
      <c r="C5" s="58"/>
      <c r="D5" s="58"/>
      <c r="E5" s="58"/>
      <c r="F5" s="58"/>
      <c r="G5" s="58"/>
      <c r="H5" s="58"/>
    </row>
    <row r="6" spans="2:8" ht="13.5" thickBot="1">
      <c r="B6" s="7"/>
      <c r="C6" s="7"/>
      <c r="D6" s="7"/>
      <c r="E6" s="7"/>
      <c r="F6" s="7"/>
      <c r="G6" s="7"/>
      <c r="H6" s="7"/>
    </row>
    <row r="7" spans="1:6" ht="15.75" thickBot="1">
      <c r="A7" s="4" t="s">
        <v>32</v>
      </c>
      <c r="B7" s="6"/>
      <c r="C7" s="5"/>
      <c r="D7" s="5"/>
      <c r="E7" s="5"/>
      <c r="F7" s="6"/>
    </row>
    <row r="8" spans="1:6" ht="15.75" thickBot="1">
      <c r="A8" s="4" t="s">
        <v>33</v>
      </c>
      <c r="B8" s="6"/>
      <c r="C8" s="5"/>
      <c r="D8" s="5"/>
      <c r="E8" s="5"/>
      <c r="F8" s="6"/>
    </row>
    <row r="9" spans="1:6" ht="15.75" thickBot="1">
      <c r="A9" s="4" t="s">
        <v>34</v>
      </c>
      <c r="B9" s="6"/>
      <c r="C9" s="5"/>
      <c r="D9" s="5"/>
      <c r="E9" s="5"/>
      <c r="F9" s="6"/>
    </row>
    <row r="11" spans="2:13" ht="15.75">
      <c r="B11" s="2" t="s">
        <v>5</v>
      </c>
      <c r="M11" s="9"/>
    </row>
    <row r="12" spans="1:13" ht="12.75">
      <c r="A12" s="3" t="s">
        <v>6</v>
      </c>
      <c r="M12" s="9"/>
    </row>
    <row r="13" spans="2:13" ht="12.75">
      <c r="B13" t="s">
        <v>63</v>
      </c>
      <c r="M13" s="9"/>
    </row>
    <row r="14" spans="2:13" ht="12.75">
      <c r="B14" t="s">
        <v>39</v>
      </c>
      <c r="M14" s="9"/>
    </row>
    <row r="15" spans="2:13" ht="12.75">
      <c r="B15" s="3" t="s">
        <v>64</v>
      </c>
      <c r="C15" s="3">
        <f>+K15</f>
        <v>66</v>
      </c>
      <c r="D15" s="3" t="s">
        <v>35</v>
      </c>
      <c r="K15">
        <f>+L15*1.2</f>
        <v>66</v>
      </c>
      <c r="L15">
        <v>55</v>
      </c>
      <c r="M15" s="9"/>
    </row>
    <row r="16" spans="2:13" ht="12.75">
      <c r="B16" s="3" t="s">
        <v>65</v>
      </c>
      <c r="C16" s="3">
        <f>+K16</f>
        <v>27</v>
      </c>
      <c r="D16" s="3" t="s">
        <v>35</v>
      </c>
      <c r="K16">
        <v>27</v>
      </c>
      <c r="L16">
        <v>22</v>
      </c>
      <c r="M16" s="9"/>
    </row>
    <row r="17" spans="2:13" ht="12.75">
      <c r="B17" s="3" t="s">
        <v>66</v>
      </c>
      <c r="C17" s="3">
        <f>+K17</f>
        <v>13</v>
      </c>
      <c r="D17" s="3" t="s">
        <v>35</v>
      </c>
      <c r="K17">
        <v>13</v>
      </c>
      <c r="L17">
        <v>11</v>
      </c>
      <c r="M17" s="9"/>
    </row>
    <row r="18" spans="11:13" ht="12.75">
      <c r="K18">
        <f aca="true" t="shared" si="0" ref="K18:K55">+L18*1.2</f>
        <v>0</v>
      </c>
      <c r="M18" s="9"/>
    </row>
    <row r="19" spans="2:13" ht="12.75">
      <c r="B19" t="s">
        <v>67</v>
      </c>
      <c r="F19" s="11">
        <f>+K19</f>
        <v>0.036</v>
      </c>
      <c r="G19" t="s">
        <v>68</v>
      </c>
      <c r="K19">
        <f t="shared" si="0"/>
        <v>0.036</v>
      </c>
      <c r="L19" s="55">
        <v>0.03</v>
      </c>
      <c r="M19" s="9"/>
    </row>
    <row r="20" spans="2:13" ht="12.75">
      <c r="B20" t="s">
        <v>40</v>
      </c>
      <c r="K20">
        <f t="shared" si="0"/>
        <v>0</v>
      </c>
      <c r="M20" s="9"/>
    </row>
    <row r="21" spans="2:13" ht="12.75">
      <c r="B21" s="3" t="s">
        <v>64</v>
      </c>
      <c r="C21" s="10">
        <f>+K21</f>
        <v>252</v>
      </c>
      <c r="K21">
        <f t="shared" si="0"/>
        <v>252</v>
      </c>
      <c r="L21" s="10">
        <v>210</v>
      </c>
      <c r="M21" s="9"/>
    </row>
    <row r="22" spans="2:13" ht="12.75">
      <c r="B22" s="3" t="s">
        <v>65</v>
      </c>
      <c r="C22" s="10">
        <f>+K22</f>
        <v>300</v>
      </c>
      <c r="K22">
        <f t="shared" si="0"/>
        <v>300</v>
      </c>
      <c r="L22" s="10">
        <v>250</v>
      </c>
      <c r="M22" s="9"/>
    </row>
    <row r="23" spans="2:13" ht="12.75">
      <c r="B23" s="3" t="s">
        <v>66</v>
      </c>
      <c r="C23" s="10">
        <f>+K23</f>
        <v>372</v>
      </c>
      <c r="K23">
        <f t="shared" si="0"/>
        <v>372</v>
      </c>
      <c r="L23" s="10">
        <v>310</v>
      </c>
      <c r="M23" s="9"/>
    </row>
    <row r="24" spans="1:13" ht="12.75">
      <c r="A24" s="3" t="s">
        <v>7</v>
      </c>
      <c r="K24">
        <f t="shared" si="0"/>
        <v>0</v>
      </c>
      <c r="M24" s="9"/>
    </row>
    <row r="25" spans="2:13" ht="12.75">
      <c r="B25" t="s">
        <v>69</v>
      </c>
      <c r="G25" s="56">
        <f>+K25</f>
        <v>32400</v>
      </c>
      <c r="K25">
        <f t="shared" si="0"/>
        <v>32400</v>
      </c>
      <c r="L25" s="3">
        <v>27000</v>
      </c>
      <c r="M25" s="9"/>
    </row>
    <row r="26" spans="2:13" ht="12.75">
      <c r="B26" t="s">
        <v>71</v>
      </c>
      <c r="F26" s="11">
        <f>+K26</f>
        <v>0.06</v>
      </c>
      <c r="G26" t="s">
        <v>70</v>
      </c>
      <c r="K26">
        <f t="shared" si="0"/>
        <v>0.06</v>
      </c>
      <c r="L26">
        <v>0.05</v>
      </c>
      <c r="M26" s="9"/>
    </row>
    <row r="27" spans="1:13" ht="12.75">
      <c r="A27" s="3" t="s">
        <v>8</v>
      </c>
      <c r="K27">
        <f t="shared" si="0"/>
        <v>0</v>
      </c>
      <c r="M27" s="9"/>
    </row>
    <row r="28" spans="2:13" ht="12.75">
      <c r="B28" t="s">
        <v>56</v>
      </c>
      <c r="K28">
        <f t="shared" si="0"/>
        <v>0</v>
      </c>
      <c r="M28" s="9"/>
    </row>
    <row r="29" spans="2:13" ht="12.75">
      <c r="B29" t="s">
        <v>74</v>
      </c>
      <c r="K29">
        <f t="shared" si="0"/>
        <v>0</v>
      </c>
      <c r="M29" s="9"/>
    </row>
    <row r="30" spans="1:13" ht="12.75">
      <c r="A30" s="3" t="s">
        <v>9</v>
      </c>
      <c r="K30">
        <f t="shared" si="0"/>
        <v>0</v>
      </c>
      <c r="M30" s="9"/>
    </row>
    <row r="31" spans="2:13" ht="12.75">
      <c r="B31" t="s">
        <v>75</v>
      </c>
      <c r="K31">
        <f t="shared" si="0"/>
        <v>0</v>
      </c>
      <c r="M31" s="9"/>
    </row>
    <row r="32" spans="2:13" ht="12.75">
      <c r="B32" t="s">
        <v>72</v>
      </c>
      <c r="K32">
        <f t="shared" si="0"/>
        <v>0</v>
      </c>
      <c r="M32" s="9"/>
    </row>
    <row r="33" spans="2:13" ht="12.75">
      <c r="B33" t="s">
        <v>73</v>
      </c>
      <c r="K33">
        <f t="shared" si="0"/>
        <v>0</v>
      </c>
      <c r="M33" s="9"/>
    </row>
    <row r="34" spans="2:13" ht="12.75">
      <c r="B34" t="s">
        <v>76</v>
      </c>
      <c r="K34">
        <f t="shared" si="0"/>
        <v>0</v>
      </c>
      <c r="M34" s="9"/>
    </row>
    <row r="35" spans="1:13" ht="12.75">
      <c r="A35" s="3" t="s">
        <v>10</v>
      </c>
      <c r="K35">
        <f t="shared" si="0"/>
        <v>0</v>
      </c>
      <c r="M35" s="9"/>
    </row>
    <row r="36" spans="2:13" ht="12.75">
      <c r="B36" t="s">
        <v>61</v>
      </c>
      <c r="K36">
        <f t="shared" si="0"/>
        <v>0</v>
      </c>
      <c r="M36" s="9"/>
    </row>
    <row r="37" spans="2:13" ht="12.75">
      <c r="B37" t="s">
        <v>77</v>
      </c>
      <c r="K37">
        <f t="shared" si="0"/>
        <v>0</v>
      </c>
      <c r="M37" s="9"/>
    </row>
    <row r="38" spans="2:13" ht="12.75">
      <c r="B38" s="3" t="s">
        <v>78</v>
      </c>
      <c r="C38" s="11"/>
      <c r="K38">
        <f t="shared" si="0"/>
        <v>0</v>
      </c>
      <c r="M38" s="9"/>
    </row>
    <row r="39" spans="1:13" ht="12.75">
      <c r="A39" s="3" t="s">
        <v>11</v>
      </c>
      <c r="K39">
        <f t="shared" si="0"/>
        <v>0</v>
      </c>
      <c r="M39" s="9"/>
    </row>
    <row r="40" spans="2:13" ht="12.75">
      <c r="B40" t="s">
        <v>79</v>
      </c>
      <c r="K40">
        <f t="shared" si="0"/>
        <v>0</v>
      </c>
      <c r="M40" s="9"/>
    </row>
    <row r="41" spans="2:13" ht="12.75">
      <c r="B41" t="s">
        <v>80</v>
      </c>
      <c r="K41">
        <f t="shared" si="0"/>
        <v>0</v>
      </c>
      <c r="M41" s="9"/>
    </row>
    <row r="42" spans="2:13" ht="12.75">
      <c r="B42" t="s">
        <v>0</v>
      </c>
      <c r="K42">
        <f t="shared" si="0"/>
        <v>0</v>
      </c>
      <c r="M42" s="9"/>
    </row>
    <row r="43" spans="2:13" ht="12.75">
      <c r="B43" t="s">
        <v>81</v>
      </c>
      <c r="K43">
        <f t="shared" si="0"/>
        <v>0</v>
      </c>
      <c r="M43" s="9"/>
    </row>
    <row r="44" spans="1:13" ht="12.75">
      <c r="A44" s="3" t="s">
        <v>14</v>
      </c>
      <c r="K44">
        <f t="shared" si="0"/>
        <v>0</v>
      </c>
      <c r="M44" s="9"/>
    </row>
    <row r="45" spans="2:13" ht="12.75">
      <c r="B45" t="s">
        <v>84</v>
      </c>
      <c r="K45">
        <f t="shared" si="0"/>
        <v>0</v>
      </c>
      <c r="M45" s="9"/>
    </row>
    <row r="46" spans="2:13" ht="12.75">
      <c r="B46" t="s">
        <v>85</v>
      </c>
      <c r="K46">
        <f t="shared" si="0"/>
        <v>0</v>
      </c>
      <c r="M46" s="9"/>
    </row>
    <row r="47" spans="1:13" ht="12.75">
      <c r="A47" s="3" t="s">
        <v>27</v>
      </c>
      <c r="K47">
        <f t="shared" si="0"/>
        <v>0</v>
      </c>
      <c r="M47" s="9"/>
    </row>
    <row r="48" spans="2:13" ht="12.75">
      <c r="B48" t="s">
        <v>82</v>
      </c>
      <c r="K48">
        <f t="shared" si="0"/>
        <v>0</v>
      </c>
      <c r="M48" s="9"/>
    </row>
    <row r="49" spans="2:13" ht="12.75">
      <c r="B49" t="s">
        <v>86</v>
      </c>
      <c r="K49">
        <f t="shared" si="0"/>
        <v>0</v>
      </c>
      <c r="M49" s="9"/>
    </row>
    <row r="50" spans="1:13" ht="12.75">
      <c r="A50" s="3" t="s">
        <v>28</v>
      </c>
      <c r="K50">
        <f t="shared" si="0"/>
        <v>0</v>
      </c>
      <c r="M50" s="9"/>
    </row>
    <row r="51" spans="2:13" ht="12.75">
      <c r="B51" t="s">
        <v>87</v>
      </c>
      <c r="K51">
        <f t="shared" si="0"/>
        <v>0</v>
      </c>
      <c r="M51" s="9"/>
    </row>
    <row r="52" spans="2:13" ht="12.75">
      <c r="B52" t="s">
        <v>83</v>
      </c>
      <c r="K52">
        <f t="shared" si="0"/>
        <v>0</v>
      </c>
      <c r="M52" s="9"/>
    </row>
    <row r="53" spans="2:13" ht="12.75">
      <c r="B53" s="3" t="s">
        <v>64</v>
      </c>
      <c r="C53" s="10">
        <f>+K53</f>
        <v>180</v>
      </c>
      <c r="K53">
        <f t="shared" si="0"/>
        <v>180</v>
      </c>
      <c r="L53" s="10">
        <v>150</v>
      </c>
      <c r="M53" s="9"/>
    </row>
    <row r="54" spans="2:13" ht="12.75">
      <c r="B54" s="3" t="s">
        <v>65</v>
      </c>
      <c r="C54" s="10">
        <f>+K54</f>
        <v>192</v>
      </c>
      <c r="K54">
        <f t="shared" si="0"/>
        <v>192</v>
      </c>
      <c r="L54" s="10">
        <v>160</v>
      </c>
      <c r="M54" s="9"/>
    </row>
    <row r="55" spans="2:13" ht="12.75">
      <c r="B55" s="3" t="s">
        <v>66</v>
      </c>
      <c r="C55" s="10">
        <f>+K55</f>
        <v>204</v>
      </c>
      <c r="K55">
        <f t="shared" si="0"/>
        <v>204</v>
      </c>
      <c r="L55" s="10">
        <v>170</v>
      </c>
      <c r="M55" s="9"/>
    </row>
    <row r="56" ht="12.75">
      <c r="M56" s="9"/>
    </row>
    <row r="57" spans="1:13" ht="12.75">
      <c r="A57" s="12" t="s">
        <v>88</v>
      </c>
      <c r="M57" s="9"/>
    </row>
    <row r="58" ht="13.5" thickBot="1">
      <c r="M58" s="9"/>
    </row>
    <row r="59" spans="1:13" ht="24" thickBot="1">
      <c r="A59" s="61" t="s">
        <v>89</v>
      </c>
      <c r="B59" s="62"/>
      <c r="C59" s="62"/>
      <c r="D59" s="62"/>
      <c r="E59" s="62"/>
      <c r="F59" s="62"/>
      <c r="G59" s="62"/>
      <c r="H59" s="63"/>
      <c r="M59" s="9"/>
    </row>
    <row r="60" ht="12.75">
      <c r="M60" s="9"/>
    </row>
    <row r="61" ht="12.75">
      <c r="M61" s="9"/>
    </row>
    <row r="62" ht="12.75">
      <c r="M62" s="9"/>
    </row>
    <row r="63" ht="12.75">
      <c r="M63" s="9"/>
    </row>
    <row r="64" ht="12.75">
      <c r="M64" s="9"/>
    </row>
    <row r="65" ht="12.75">
      <c r="M65" s="9"/>
    </row>
    <row r="66" ht="12.75">
      <c r="M66" s="9"/>
    </row>
    <row r="67" ht="13.5" thickBot="1">
      <c r="M67" s="9"/>
    </row>
    <row r="68" spans="5:16" ht="14.25" thickBot="1" thickTop="1">
      <c r="E68" s="13"/>
      <c r="F68" s="13" t="s">
        <v>37</v>
      </c>
      <c r="G68" s="14" t="s">
        <v>36</v>
      </c>
      <c r="H68" s="15" t="s">
        <v>38</v>
      </c>
      <c r="I68" s="59" t="s">
        <v>60</v>
      </c>
      <c r="J68" s="60"/>
      <c r="K68" s="60"/>
      <c r="L68" s="16"/>
      <c r="M68" s="17"/>
      <c r="N68" s="18"/>
      <c r="O68" s="15"/>
      <c r="P68" s="15"/>
    </row>
    <row r="69" spans="5:16" ht="14.25" thickBot="1" thickTop="1">
      <c r="E69" s="19"/>
      <c r="F69" s="20">
        <f>+C21</f>
        <v>252</v>
      </c>
      <c r="G69" s="21">
        <f>+C22</f>
        <v>300</v>
      </c>
      <c r="H69" s="22">
        <f>+C23</f>
        <v>372</v>
      </c>
      <c r="I69" s="19" t="s">
        <v>37</v>
      </c>
      <c r="J69" s="23" t="s">
        <v>36</v>
      </c>
      <c r="K69" s="23" t="s">
        <v>38</v>
      </c>
      <c r="L69" s="16" t="s">
        <v>53</v>
      </c>
      <c r="M69" s="24" t="s">
        <v>54</v>
      </c>
      <c r="N69" s="16" t="s">
        <v>55</v>
      </c>
      <c r="O69" s="25" t="s">
        <v>57</v>
      </c>
      <c r="P69" s="25" t="s">
        <v>62</v>
      </c>
    </row>
    <row r="70" spans="5:16" ht="13.5" thickTop="1">
      <c r="E70" s="26" t="s">
        <v>41</v>
      </c>
      <c r="F70" s="26">
        <f>+C15</f>
        <v>66</v>
      </c>
      <c r="G70" s="7">
        <f>+C16</f>
        <v>27</v>
      </c>
      <c r="H70" s="27">
        <f>+C17</f>
        <v>13</v>
      </c>
      <c r="I70" s="28">
        <f>+F70*$C$21</f>
        <v>16632</v>
      </c>
      <c r="J70" s="29">
        <f>+G70*$C$22</f>
        <v>8100</v>
      </c>
      <c r="K70" s="29">
        <f>+H70*$C$23</f>
        <v>4836</v>
      </c>
      <c r="L70" s="30">
        <f>SUM(I70:K70)</f>
        <v>29568</v>
      </c>
      <c r="M70" s="31">
        <v>30000</v>
      </c>
      <c r="N70" s="32">
        <f aca="true" t="shared" si="1" ref="N70:N81">+L70-M70</f>
        <v>-432</v>
      </c>
      <c r="O70" s="33" t="e">
        <f aca="true" t="shared" si="2" ref="O70:O81">+N70/$O$59</f>
        <v>#DIV/0!</v>
      </c>
      <c r="P70" s="33" t="e">
        <f aca="true" t="shared" si="3" ref="P70:P81">IF(O70&gt;0,"DOBIČEK","IZGUBA")</f>
        <v>#DIV/0!</v>
      </c>
    </row>
    <row r="71" spans="5:16" ht="12.75">
      <c r="E71" s="26" t="s">
        <v>42</v>
      </c>
      <c r="F71" s="34">
        <f>+F70*1.03</f>
        <v>67.98</v>
      </c>
      <c r="G71" s="34">
        <f aca="true" t="shared" si="4" ref="G71:H81">+G70*1.03</f>
        <v>27.810000000000002</v>
      </c>
      <c r="H71" s="34">
        <f t="shared" si="4"/>
        <v>13.39</v>
      </c>
      <c r="I71" s="28">
        <f aca="true" t="shared" si="5" ref="I71:I81">+F71*$C$21</f>
        <v>17130.960000000003</v>
      </c>
      <c r="J71" s="29">
        <f aca="true" t="shared" si="6" ref="J71:J81">+G71*$C$22</f>
        <v>8343</v>
      </c>
      <c r="K71" s="29">
        <f aca="true" t="shared" si="7" ref="K71:K81">+H71*$C$23</f>
        <v>4981.08</v>
      </c>
      <c r="L71" s="30">
        <f aca="true" t="shared" si="8" ref="L71:L81">SUM(I71:K71)</f>
        <v>30455.04</v>
      </c>
      <c r="M71" s="31">
        <f aca="true" t="shared" si="9" ref="M71:M81">+M70*0.95</f>
        <v>28500</v>
      </c>
      <c r="N71" s="32">
        <f t="shared" si="1"/>
        <v>1955.0400000000009</v>
      </c>
      <c r="O71" s="33" t="e">
        <f t="shared" si="2"/>
        <v>#DIV/0!</v>
      </c>
      <c r="P71" s="33" t="e">
        <f t="shared" si="3"/>
        <v>#DIV/0!</v>
      </c>
    </row>
    <row r="72" spans="5:16" ht="12.75">
      <c r="E72" s="26" t="s">
        <v>43</v>
      </c>
      <c r="F72" s="34">
        <f aca="true" t="shared" si="10" ref="F72:F81">+F71*1.03</f>
        <v>70.0194</v>
      </c>
      <c r="G72" s="34">
        <f t="shared" si="4"/>
        <v>28.644300000000005</v>
      </c>
      <c r="H72" s="34">
        <f t="shared" si="4"/>
        <v>13.7917</v>
      </c>
      <c r="I72" s="28">
        <f t="shared" si="5"/>
        <v>17644.8888</v>
      </c>
      <c r="J72" s="29">
        <f t="shared" si="6"/>
        <v>8593.29</v>
      </c>
      <c r="K72" s="29">
        <f t="shared" si="7"/>
        <v>5130.5124000000005</v>
      </c>
      <c r="L72" s="30">
        <f t="shared" si="8"/>
        <v>31368.6912</v>
      </c>
      <c r="M72" s="31">
        <f t="shared" si="9"/>
        <v>27075</v>
      </c>
      <c r="N72" s="32">
        <f t="shared" si="1"/>
        <v>4293.691200000001</v>
      </c>
      <c r="O72" s="33" t="e">
        <f t="shared" si="2"/>
        <v>#DIV/0!</v>
      </c>
      <c r="P72" s="33" t="e">
        <f t="shared" si="3"/>
        <v>#DIV/0!</v>
      </c>
    </row>
    <row r="73" spans="5:16" ht="12.75">
      <c r="E73" s="26" t="s">
        <v>44</v>
      </c>
      <c r="F73" s="34">
        <f t="shared" si="10"/>
        <v>72.11998200000001</v>
      </c>
      <c r="G73" s="34">
        <f t="shared" si="4"/>
        <v>29.503629000000007</v>
      </c>
      <c r="H73" s="34">
        <f t="shared" si="4"/>
        <v>14.205451</v>
      </c>
      <c r="I73" s="28">
        <f t="shared" si="5"/>
        <v>18174.235464</v>
      </c>
      <c r="J73" s="29">
        <f t="shared" si="6"/>
        <v>8851.088700000002</v>
      </c>
      <c r="K73" s="29">
        <f t="shared" si="7"/>
        <v>5284.427772</v>
      </c>
      <c r="L73" s="30">
        <f t="shared" si="8"/>
        <v>32309.751936000004</v>
      </c>
      <c r="M73" s="31">
        <f t="shared" si="9"/>
        <v>25721.25</v>
      </c>
      <c r="N73" s="32">
        <f t="shared" si="1"/>
        <v>6588.501936000004</v>
      </c>
      <c r="O73" s="33" t="e">
        <f t="shared" si="2"/>
        <v>#DIV/0!</v>
      </c>
      <c r="P73" s="33" t="e">
        <f t="shared" si="3"/>
        <v>#DIV/0!</v>
      </c>
    </row>
    <row r="74" spans="5:16" ht="12.75">
      <c r="E74" s="26" t="s">
        <v>45</v>
      </c>
      <c r="F74" s="34">
        <f t="shared" si="10"/>
        <v>74.28358146000001</v>
      </c>
      <c r="G74" s="34">
        <f t="shared" si="4"/>
        <v>30.388737870000007</v>
      </c>
      <c r="H74" s="34">
        <f t="shared" si="4"/>
        <v>14.63161453</v>
      </c>
      <c r="I74" s="28">
        <f t="shared" si="5"/>
        <v>18719.46252792</v>
      </c>
      <c r="J74" s="29">
        <f t="shared" si="6"/>
        <v>9116.621361000001</v>
      </c>
      <c r="K74" s="29">
        <f t="shared" si="7"/>
        <v>5442.96060516</v>
      </c>
      <c r="L74" s="30">
        <f t="shared" si="8"/>
        <v>33279.04449408</v>
      </c>
      <c r="M74" s="31">
        <f t="shared" si="9"/>
        <v>24435.1875</v>
      </c>
      <c r="N74" s="32">
        <f t="shared" si="1"/>
        <v>8843.85699408</v>
      </c>
      <c r="O74" s="33" t="e">
        <f t="shared" si="2"/>
        <v>#DIV/0!</v>
      </c>
      <c r="P74" s="33" t="e">
        <f t="shared" si="3"/>
        <v>#DIV/0!</v>
      </c>
    </row>
    <row r="75" spans="5:16" ht="12.75">
      <c r="E75" s="26" t="s">
        <v>46</v>
      </c>
      <c r="F75" s="34">
        <f t="shared" si="10"/>
        <v>76.5120889038</v>
      </c>
      <c r="G75" s="34">
        <f t="shared" si="4"/>
        <v>31.30040000610001</v>
      </c>
      <c r="H75" s="34">
        <f t="shared" si="4"/>
        <v>15.0705629659</v>
      </c>
      <c r="I75" s="28">
        <f t="shared" si="5"/>
        <v>19281.046403757602</v>
      </c>
      <c r="J75" s="29">
        <f t="shared" si="6"/>
        <v>9390.120001830002</v>
      </c>
      <c r="K75" s="29">
        <f t="shared" si="7"/>
        <v>5606.2494233148</v>
      </c>
      <c r="L75" s="30">
        <f t="shared" si="8"/>
        <v>34277.415828902405</v>
      </c>
      <c r="M75" s="31">
        <f t="shared" si="9"/>
        <v>23213.428125</v>
      </c>
      <c r="N75" s="32">
        <f t="shared" si="1"/>
        <v>11063.987703902407</v>
      </c>
      <c r="O75" s="33" t="e">
        <f t="shared" si="2"/>
        <v>#DIV/0!</v>
      </c>
      <c r="P75" s="33" t="e">
        <f t="shared" si="3"/>
        <v>#DIV/0!</v>
      </c>
    </row>
    <row r="76" spans="5:16" ht="12.75">
      <c r="E76" s="26" t="s">
        <v>47</v>
      </c>
      <c r="F76" s="34">
        <f t="shared" si="10"/>
        <v>78.80745157091401</v>
      </c>
      <c r="G76" s="34">
        <f t="shared" si="4"/>
        <v>32.23941200628301</v>
      </c>
      <c r="H76" s="34">
        <f t="shared" si="4"/>
        <v>15.522679854877001</v>
      </c>
      <c r="I76" s="28">
        <f t="shared" si="5"/>
        <v>19859.47779587033</v>
      </c>
      <c r="J76" s="29">
        <f t="shared" si="6"/>
        <v>9671.823601884904</v>
      </c>
      <c r="K76" s="29">
        <f t="shared" si="7"/>
        <v>5774.436906014244</v>
      </c>
      <c r="L76" s="30">
        <f t="shared" si="8"/>
        <v>35305.738303769474</v>
      </c>
      <c r="M76" s="31">
        <f t="shared" si="9"/>
        <v>22052.75671875</v>
      </c>
      <c r="N76" s="32">
        <f t="shared" si="1"/>
        <v>13252.981585019475</v>
      </c>
      <c r="O76" s="33" t="e">
        <f t="shared" si="2"/>
        <v>#DIV/0!</v>
      </c>
      <c r="P76" s="33" t="e">
        <f t="shared" si="3"/>
        <v>#DIV/0!</v>
      </c>
    </row>
    <row r="77" spans="5:16" ht="12.75">
      <c r="E77" s="26" t="s">
        <v>48</v>
      </c>
      <c r="F77" s="34">
        <f t="shared" si="10"/>
        <v>81.17167511804143</v>
      </c>
      <c r="G77" s="34">
        <f t="shared" si="4"/>
        <v>33.2065943664715</v>
      </c>
      <c r="H77" s="34">
        <f t="shared" si="4"/>
        <v>15.988360250523312</v>
      </c>
      <c r="I77" s="28">
        <f t="shared" si="5"/>
        <v>20455.262129746443</v>
      </c>
      <c r="J77" s="29">
        <f t="shared" si="6"/>
        <v>9961.978309941449</v>
      </c>
      <c r="K77" s="29">
        <f t="shared" si="7"/>
        <v>5947.670013194672</v>
      </c>
      <c r="L77" s="30">
        <f t="shared" si="8"/>
        <v>36364.91045288256</v>
      </c>
      <c r="M77" s="31">
        <f t="shared" si="9"/>
        <v>20950.118882812498</v>
      </c>
      <c r="N77" s="32">
        <f t="shared" si="1"/>
        <v>15414.791570070065</v>
      </c>
      <c r="O77" s="33" t="e">
        <f t="shared" si="2"/>
        <v>#DIV/0!</v>
      </c>
      <c r="P77" s="33" t="e">
        <f t="shared" si="3"/>
        <v>#DIV/0!</v>
      </c>
    </row>
    <row r="78" spans="5:16" ht="12.75">
      <c r="E78" s="26" t="s">
        <v>49</v>
      </c>
      <c r="F78" s="34">
        <f t="shared" si="10"/>
        <v>83.60682537158269</v>
      </c>
      <c r="G78" s="34">
        <f t="shared" si="4"/>
        <v>34.20279219746565</v>
      </c>
      <c r="H78" s="34">
        <f t="shared" si="4"/>
        <v>16.46801105803901</v>
      </c>
      <c r="I78" s="28">
        <f t="shared" si="5"/>
        <v>21068.919993638836</v>
      </c>
      <c r="J78" s="29">
        <f t="shared" si="6"/>
        <v>10260.837659239694</v>
      </c>
      <c r="K78" s="29">
        <f t="shared" si="7"/>
        <v>6126.100113590512</v>
      </c>
      <c r="L78" s="30">
        <f t="shared" si="8"/>
        <v>37455.85776646904</v>
      </c>
      <c r="M78" s="31">
        <f t="shared" si="9"/>
        <v>19902.61293867187</v>
      </c>
      <c r="N78" s="32">
        <f t="shared" si="1"/>
        <v>17553.244827797167</v>
      </c>
      <c r="O78" s="33" t="e">
        <f t="shared" si="2"/>
        <v>#DIV/0!</v>
      </c>
      <c r="P78" s="33" t="e">
        <f t="shared" si="3"/>
        <v>#DIV/0!</v>
      </c>
    </row>
    <row r="79" spans="5:16" ht="12.75">
      <c r="E79" s="26" t="s">
        <v>50</v>
      </c>
      <c r="F79" s="34">
        <f t="shared" si="10"/>
        <v>86.11503013273017</v>
      </c>
      <c r="G79" s="34">
        <f t="shared" si="4"/>
        <v>35.22887596338962</v>
      </c>
      <c r="H79" s="34">
        <f t="shared" si="4"/>
        <v>16.962051389780182</v>
      </c>
      <c r="I79" s="28">
        <f t="shared" si="5"/>
        <v>21700.987593448004</v>
      </c>
      <c r="J79" s="29">
        <f t="shared" si="6"/>
        <v>10568.662789016886</v>
      </c>
      <c r="K79" s="29">
        <f t="shared" si="7"/>
        <v>6309.883116998228</v>
      </c>
      <c r="L79" s="30">
        <f t="shared" si="8"/>
        <v>38579.53349946312</v>
      </c>
      <c r="M79" s="31">
        <f t="shared" si="9"/>
        <v>18907.482291738277</v>
      </c>
      <c r="N79" s="32">
        <f t="shared" si="1"/>
        <v>19672.051207724842</v>
      </c>
      <c r="O79" s="33" t="e">
        <f t="shared" si="2"/>
        <v>#DIV/0!</v>
      </c>
      <c r="P79" s="33" t="e">
        <f t="shared" si="3"/>
        <v>#DIV/0!</v>
      </c>
    </row>
    <row r="80" spans="5:16" ht="12.75">
      <c r="E80" s="26" t="s">
        <v>51</v>
      </c>
      <c r="F80" s="34">
        <f t="shared" si="10"/>
        <v>88.69848103671208</v>
      </c>
      <c r="G80" s="34">
        <f t="shared" si="4"/>
        <v>36.285742242291306</v>
      </c>
      <c r="H80" s="34">
        <f t="shared" si="4"/>
        <v>17.47091293147359</v>
      </c>
      <c r="I80" s="28">
        <f t="shared" si="5"/>
        <v>22352.017221251444</v>
      </c>
      <c r="J80" s="29">
        <f t="shared" si="6"/>
        <v>10885.722672687392</v>
      </c>
      <c r="K80" s="29">
        <f t="shared" si="7"/>
        <v>6499.179610508175</v>
      </c>
      <c r="L80" s="30">
        <f t="shared" si="8"/>
        <v>39736.91950444701</v>
      </c>
      <c r="M80" s="31">
        <f t="shared" si="9"/>
        <v>17962.108177151364</v>
      </c>
      <c r="N80" s="32">
        <f t="shared" si="1"/>
        <v>21774.811327295647</v>
      </c>
      <c r="O80" s="33" t="e">
        <f t="shared" si="2"/>
        <v>#DIV/0!</v>
      </c>
      <c r="P80" s="33" t="e">
        <f t="shared" si="3"/>
        <v>#DIV/0!</v>
      </c>
    </row>
    <row r="81" spans="5:16" ht="13.5" thickBot="1">
      <c r="E81" s="26" t="s">
        <v>52</v>
      </c>
      <c r="F81" s="34">
        <f t="shared" si="10"/>
        <v>91.35943546781344</v>
      </c>
      <c r="G81" s="34">
        <f t="shared" si="4"/>
        <v>37.374314509560044</v>
      </c>
      <c r="H81" s="34">
        <f t="shared" si="4"/>
        <v>17.995040319417797</v>
      </c>
      <c r="I81" s="28">
        <f t="shared" si="5"/>
        <v>23022.577737888987</v>
      </c>
      <c r="J81" s="29">
        <f t="shared" si="6"/>
        <v>11212.294352868013</v>
      </c>
      <c r="K81" s="29">
        <f t="shared" si="7"/>
        <v>6694.15499882342</v>
      </c>
      <c r="L81" s="30">
        <f t="shared" si="8"/>
        <v>40929.02708958042</v>
      </c>
      <c r="M81" s="31">
        <f t="shared" si="9"/>
        <v>17064.002768293794</v>
      </c>
      <c r="N81" s="32">
        <f t="shared" si="1"/>
        <v>23865.024321286626</v>
      </c>
      <c r="O81" s="33" t="e">
        <f t="shared" si="2"/>
        <v>#DIV/0!</v>
      </c>
      <c r="P81" s="33" t="e">
        <f t="shared" si="3"/>
        <v>#DIV/0!</v>
      </c>
    </row>
    <row r="82" spans="5:16" ht="14.25" thickBot="1" thickTop="1">
      <c r="E82" s="19"/>
      <c r="F82" s="35">
        <f aca="true" t="shared" si="11" ref="F82:O82">SUM(F70:F81)</f>
        <v>936.6739510615939</v>
      </c>
      <c r="G82" s="36">
        <f t="shared" si="11"/>
        <v>383.18479816156116</v>
      </c>
      <c r="H82" s="37">
        <f t="shared" si="11"/>
        <v>184.49638430001087</v>
      </c>
      <c r="I82" s="38">
        <f t="shared" si="11"/>
        <v>236041.83566752166</v>
      </c>
      <c r="J82" s="39">
        <f t="shared" si="11"/>
        <v>114955.43944846834</v>
      </c>
      <c r="K82" s="39">
        <f t="shared" si="11"/>
        <v>68632.65495960406</v>
      </c>
      <c r="L82" s="40">
        <f t="shared" si="11"/>
        <v>419629.930075594</v>
      </c>
      <c r="M82" s="40">
        <f t="shared" si="11"/>
        <v>275783.9474024178</v>
      </c>
      <c r="N82" s="40">
        <f t="shared" si="11"/>
        <v>143845.98267317624</v>
      </c>
      <c r="O82" s="41" t="e">
        <f t="shared" si="11"/>
        <v>#DIV/0!</v>
      </c>
      <c r="P82" s="42"/>
    </row>
    <row r="83" spans="13:14" ht="13.5" thickTop="1">
      <c r="M83" s="9"/>
      <c r="N83" s="54">
        <f>AVERAGE(N70:N81)</f>
        <v>11987.165222764686</v>
      </c>
    </row>
    <row r="84" ht="12.75">
      <c r="M84" s="9"/>
    </row>
    <row r="85" ht="12.75">
      <c r="M85" s="9"/>
    </row>
    <row r="86" ht="12.75">
      <c r="M86" s="9"/>
    </row>
    <row r="87" ht="12.75">
      <c r="M87" s="9"/>
    </row>
    <row r="88" ht="13.5" thickBot="1">
      <c r="M88" s="9"/>
    </row>
    <row r="89" spans="12:14" ht="13.5" thickTop="1">
      <c r="L89" s="43" t="s">
        <v>20</v>
      </c>
      <c r="M89" s="44">
        <v>0.6</v>
      </c>
      <c r="N89" s="45">
        <f>+$N$100*M89</f>
        <v>0</v>
      </c>
    </row>
    <row r="90" spans="12:14" ht="12.75">
      <c r="L90" s="46" t="s">
        <v>58</v>
      </c>
      <c r="M90" s="47">
        <v>0.2</v>
      </c>
      <c r="N90" s="48">
        <f>+$N$100*M90</f>
        <v>0</v>
      </c>
    </row>
    <row r="91" spans="12:14" ht="13.5" thickBot="1">
      <c r="L91" s="49" t="s">
        <v>59</v>
      </c>
      <c r="M91" s="50">
        <v>0.2</v>
      </c>
      <c r="N91" s="51">
        <f>+$N$100*M91</f>
        <v>0</v>
      </c>
    </row>
    <row r="92" spans="12:14" ht="14.25" thickBot="1" thickTop="1">
      <c r="L92" s="52"/>
      <c r="M92" s="53"/>
      <c r="N92" s="51">
        <f>+N82*0.3</f>
        <v>43153.79480195287</v>
      </c>
    </row>
    <row r="93" spans="13:14" ht="13.5" thickTop="1">
      <c r="M93" s="9"/>
      <c r="N93" s="54"/>
    </row>
    <row r="94" ht="12.75">
      <c r="M94" s="9"/>
    </row>
    <row r="95" ht="12.75">
      <c r="M95" s="9"/>
    </row>
    <row r="96" ht="12.75">
      <c r="M96" s="9"/>
    </row>
    <row r="97" ht="12.75">
      <c r="M97" s="9"/>
    </row>
    <row r="98" ht="12.75">
      <c r="M98" s="9"/>
    </row>
    <row r="99" ht="12.75">
      <c r="M99" s="9"/>
    </row>
    <row r="100" ht="12.75">
      <c r="M100" s="9"/>
    </row>
    <row r="101" ht="12.75">
      <c r="M101" s="9"/>
    </row>
    <row r="102" ht="12.75">
      <c r="M102" s="9"/>
    </row>
    <row r="103" ht="12.75">
      <c r="M103" s="9"/>
    </row>
  </sheetData>
  <mergeCells count="7">
    <mergeCell ref="B5:H5"/>
    <mergeCell ref="I68:K68"/>
    <mergeCell ref="A59:H59"/>
    <mergeCell ref="B1:H1"/>
    <mergeCell ref="B2:H2"/>
    <mergeCell ref="B3:H3"/>
    <mergeCell ref="B4:H4"/>
  </mergeCells>
  <printOptions/>
  <pageMargins left="0.77" right="0.75" top="0.53" bottom="0.41" header="0" footer="0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workbookViewId="0" topLeftCell="A31">
      <selection activeCell="A57" sqref="A57:H59"/>
    </sheetView>
  </sheetViews>
  <sheetFormatPr defaultColWidth="9.140625" defaultRowHeight="12.75"/>
  <cols>
    <col min="1" max="1" width="6.28125" style="0" customWidth="1"/>
    <col min="2" max="2" width="11.00390625" style="0" customWidth="1"/>
    <col min="3" max="3" width="15.7109375" style="0" customWidth="1"/>
    <col min="7" max="7" width="13.8515625" style="0" customWidth="1"/>
    <col min="9" max="9" width="11.7109375" style="0" customWidth="1"/>
    <col min="11" max="11" width="12.00390625" style="0" bestFit="1" customWidth="1"/>
    <col min="14" max="14" width="12.57421875" style="0" customWidth="1"/>
  </cols>
  <sheetData>
    <row r="1" spans="2:8" ht="12.75">
      <c r="B1" s="64" t="s">
        <v>1</v>
      </c>
      <c r="C1" s="64"/>
      <c r="D1" s="64"/>
      <c r="E1" s="64"/>
      <c r="F1" s="64"/>
      <c r="G1" s="64"/>
      <c r="H1" s="64"/>
    </row>
    <row r="2" spans="1:9" ht="20.25">
      <c r="A2" s="1"/>
      <c r="B2" s="65" t="s">
        <v>2</v>
      </c>
      <c r="C2" s="65"/>
      <c r="D2" s="65"/>
      <c r="E2" s="65"/>
      <c r="F2" s="65"/>
      <c r="G2" s="65"/>
      <c r="H2" s="65"/>
      <c r="I2" t="s">
        <v>93</v>
      </c>
    </row>
    <row r="3" spans="2:8" ht="12.75">
      <c r="B3" s="64" t="s">
        <v>3</v>
      </c>
      <c r="C3" s="64"/>
      <c r="D3" s="64"/>
      <c r="E3" s="64"/>
      <c r="F3" s="64"/>
      <c r="G3" s="64"/>
      <c r="H3" s="64"/>
    </row>
    <row r="4" spans="2:8" ht="18">
      <c r="B4" s="66" t="s">
        <v>4</v>
      </c>
      <c r="C4" s="66"/>
      <c r="D4" s="66"/>
      <c r="E4" s="66"/>
      <c r="F4" s="66"/>
      <c r="G4" s="66"/>
      <c r="H4" s="66"/>
    </row>
    <row r="5" spans="2:8" ht="12.75">
      <c r="B5" s="58">
        <v>39169</v>
      </c>
      <c r="C5" s="58"/>
      <c r="D5" s="58"/>
      <c r="E5" s="58"/>
      <c r="F5" s="58"/>
      <c r="G5" s="58"/>
      <c r="H5" s="58"/>
    </row>
    <row r="6" spans="2:8" ht="13.5" thickBot="1">
      <c r="B6" s="7"/>
      <c r="C6" s="7"/>
      <c r="D6" s="7"/>
      <c r="E6" s="7"/>
      <c r="F6" s="7"/>
      <c r="G6" s="7"/>
      <c r="H6" s="7"/>
    </row>
    <row r="7" spans="1:6" ht="15.75" thickBot="1">
      <c r="A7" s="4" t="s">
        <v>32</v>
      </c>
      <c r="B7" s="6"/>
      <c r="C7" s="5"/>
      <c r="D7" s="5"/>
      <c r="E7" s="5"/>
      <c r="F7" s="6"/>
    </row>
    <row r="8" spans="1:6" ht="15.75" thickBot="1">
      <c r="A8" s="4" t="s">
        <v>33</v>
      </c>
      <c r="B8" s="6"/>
      <c r="C8" s="5"/>
      <c r="D8" s="5"/>
      <c r="E8" s="5"/>
      <c r="F8" s="6"/>
    </row>
    <row r="9" spans="1:6" ht="15.75" thickBot="1">
      <c r="A9" s="4" t="s">
        <v>34</v>
      </c>
      <c r="B9" s="6"/>
      <c r="C9" s="5"/>
      <c r="D9" s="5"/>
      <c r="E9" s="5"/>
      <c r="F9" s="6"/>
    </row>
    <row r="11" spans="2:13" ht="15.75">
      <c r="B11" s="2" t="s">
        <v>5</v>
      </c>
      <c r="M11" s="9"/>
    </row>
    <row r="12" spans="1:13" ht="12.75">
      <c r="A12" s="3" t="s">
        <v>6</v>
      </c>
      <c r="M12" s="9"/>
    </row>
    <row r="13" spans="2:13" ht="12.75">
      <c r="B13" t="s">
        <v>63</v>
      </c>
      <c r="M13" s="9"/>
    </row>
    <row r="14" spans="2:13" ht="12.75">
      <c r="B14" t="s">
        <v>39</v>
      </c>
      <c r="M14" s="9"/>
    </row>
    <row r="15" spans="2:13" ht="12.75">
      <c r="B15" s="3" t="s">
        <v>64</v>
      </c>
      <c r="C15" s="3">
        <f>+K15</f>
        <v>110</v>
      </c>
      <c r="D15" s="3" t="s">
        <v>35</v>
      </c>
      <c r="K15">
        <f>+L15*2</f>
        <v>110</v>
      </c>
      <c r="L15">
        <v>55</v>
      </c>
      <c r="M15" s="9"/>
    </row>
    <row r="16" spans="2:13" ht="12.75">
      <c r="B16" s="3" t="s">
        <v>65</v>
      </c>
      <c r="C16" s="3">
        <f>+K16</f>
        <v>44</v>
      </c>
      <c r="D16" s="3" t="s">
        <v>35</v>
      </c>
      <c r="K16">
        <f aca="true" t="shared" si="0" ref="K16:K55">+L16*2</f>
        <v>44</v>
      </c>
      <c r="L16">
        <v>22</v>
      </c>
      <c r="M16" s="9"/>
    </row>
    <row r="17" spans="2:13" ht="12.75">
      <c r="B17" s="3" t="s">
        <v>66</v>
      </c>
      <c r="C17" s="3">
        <f>+K17</f>
        <v>22</v>
      </c>
      <c r="D17" s="3" t="s">
        <v>35</v>
      </c>
      <c r="K17">
        <f t="shared" si="0"/>
        <v>22</v>
      </c>
      <c r="L17">
        <v>11</v>
      </c>
      <c r="M17" s="9"/>
    </row>
    <row r="18" spans="11:13" ht="12.75">
      <c r="K18">
        <f t="shared" si="0"/>
        <v>0</v>
      </c>
      <c r="M18" s="9"/>
    </row>
    <row r="19" spans="2:13" ht="12.75">
      <c r="B19" t="s">
        <v>67</v>
      </c>
      <c r="F19" s="11">
        <f>+K19</f>
        <v>0.06</v>
      </c>
      <c r="G19" t="s">
        <v>68</v>
      </c>
      <c r="K19">
        <f t="shared" si="0"/>
        <v>0.06</v>
      </c>
      <c r="L19" s="55">
        <v>0.03</v>
      </c>
      <c r="M19" s="9"/>
    </row>
    <row r="20" spans="2:13" ht="12.75">
      <c r="B20" t="s">
        <v>40</v>
      </c>
      <c r="K20">
        <f t="shared" si="0"/>
        <v>0</v>
      </c>
      <c r="M20" s="9"/>
    </row>
    <row r="21" spans="2:13" ht="12.75">
      <c r="B21" s="3" t="s">
        <v>64</v>
      </c>
      <c r="C21" s="10">
        <f>+K21</f>
        <v>420</v>
      </c>
      <c r="K21">
        <f t="shared" si="0"/>
        <v>420</v>
      </c>
      <c r="L21" s="10">
        <v>210</v>
      </c>
      <c r="M21" s="9"/>
    </row>
    <row r="22" spans="2:13" ht="12.75">
      <c r="B22" s="3" t="s">
        <v>65</v>
      </c>
      <c r="C22" s="10">
        <f>+K22</f>
        <v>500</v>
      </c>
      <c r="K22">
        <f t="shared" si="0"/>
        <v>500</v>
      </c>
      <c r="L22" s="10">
        <v>250</v>
      </c>
      <c r="M22" s="9"/>
    </row>
    <row r="23" spans="2:13" ht="12.75">
      <c r="B23" s="3" t="s">
        <v>66</v>
      </c>
      <c r="C23" s="10">
        <f>+K23</f>
        <v>620</v>
      </c>
      <c r="K23">
        <f t="shared" si="0"/>
        <v>620</v>
      </c>
      <c r="L23" s="10">
        <v>310</v>
      </c>
      <c r="M23" s="9"/>
    </row>
    <row r="24" spans="1:13" ht="12.75">
      <c r="A24" s="3" t="s">
        <v>7</v>
      </c>
      <c r="K24">
        <f t="shared" si="0"/>
        <v>0</v>
      </c>
      <c r="M24" s="9"/>
    </row>
    <row r="25" spans="2:13" ht="12.75">
      <c r="B25" t="s">
        <v>69</v>
      </c>
      <c r="G25" s="56">
        <f>+K25</f>
        <v>54000</v>
      </c>
      <c r="K25">
        <f t="shared" si="0"/>
        <v>54000</v>
      </c>
      <c r="L25" s="3">
        <v>27000</v>
      </c>
      <c r="M25" s="9"/>
    </row>
    <row r="26" spans="2:13" ht="12.75">
      <c r="B26" t="s">
        <v>71</v>
      </c>
      <c r="F26" s="11">
        <f>+K26</f>
        <v>0.1</v>
      </c>
      <c r="G26" t="s">
        <v>70</v>
      </c>
      <c r="K26">
        <f t="shared" si="0"/>
        <v>0.1</v>
      </c>
      <c r="L26">
        <v>0.05</v>
      </c>
      <c r="M26" s="9"/>
    </row>
    <row r="27" spans="1:13" ht="12.75">
      <c r="A27" s="3" t="s">
        <v>8</v>
      </c>
      <c r="K27">
        <f t="shared" si="0"/>
        <v>0</v>
      </c>
      <c r="M27" s="9"/>
    </row>
    <row r="28" spans="2:13" ht="12.75">
      <c r="B28" t="s">
        <v>56</v>
      </c>
      <c r="K28">
        <f t="shared" si="0"/>
        <v>0</v>
      </c>
      <c r="M28" s="9"/>
    </row>
    <row r="29" spans="2:13" ht="12.75">
      <c r="B29" t="s">
        <v>74</v>
      </c>
      <c r="K29">
        <f t="shared" si="0"/>
        <v>0</v>
      </c>
      <c r="M29" s="9"/>
    </row>
    <row r="30" spans="1:13" ht="12.75">
      <c r="A30" s="3" t="s">
        <v>9</v>
      </c>
      <c r="K30">
        <f t="shared" si="0"/>
        <v>0</v>
      </c>
      <c r="M30" s="9"/>
    </row>
    <row r="31" spans="2:13" ht="12.75">
      <c r="B31" t="s">
        <v>75</v>
      </c>
      <c r="K31">
        <f t="shared" si="0"/>
        <v>0</v>
      </c>
      <c r="M31" s="9"/>
    </row>
    <row r="32" spans="2:13" ht="12.75">
      <c r="B32" t="s">
        <v>72</v>
      </c>
      <c r="K32">
        <f t="shared" si="0"/>
        <v>0</v>
      </c>
      <c r="M32" s="9"/>
    </row>
    <row r="33" spans="2:13" ht="12.75">
      <c r="B33" t="s">
        <v>73</v>
      </c>
      <c r="K33">
        <f t="shared" si="0"/>
        <v>0</v>
      </c>
      <c r="M33" s="9"/>
    </row>
    <row r="34" spans="2:13" ht="12.75">
      <c r="B34" t="s">
        <v>76</v>
      </c>
      <c r="K34">
        <f t="shared" si="0"/>
        <v>0</v>
      </c>
      <c r="M34" s="9"/>
    </row>
    <row r="35" spans="1:13" ht="12.75">
      <c r="A35" s="3" t="s">
        <v>10</v>
      </c>
      <c r="K35">
        <f t="shared" si="0"/>
        <v>0</v>
      </c>
      <c r="M35" s="9"/>
    </row>
    <row r="36" spans="2:13" ht="12.75">
      <c r="B36" t="s">
        <v>91</v>
      </c>
      <c r="K36">
        <f t="shared" si="0"/>
        <v>0</v>
      </c>
      <c r="M36" s="9"/>
    </row>
    <row r="37" spans="2:13" ht="12.75">
      <c r="B37" t="s">
        <v>92</v>
      </c>
      <c r="K37">
        <f t="shared" si="0"/>
        <v>0</v>
      </c>
      <c r="M37" s="9"/>
    </row>
    <row r="38" spans="2:13" ht="12.75">
      <c r="B38" s="3"/>
      <c r="C38" s="11"/>
      <c r="K38">
        <f t="shared" si="0"/>
        <v>0</v>
      </c>
      <c r="M38" s="9"/>
    </row>
    <row r="39" spans="1:13" ht="12.75">
      <c r="A39" s="3" t="s">
        <v>11</v>
      </c>
      <c r="K39">
        <f t="shared" si="0"/>
        <v>0</v>
      </c>
      <c r="M39" s="9"/>
    </row>
    <row r="40" spans="2:13" ht="12.75">
      <c r="B40" t="s">
        <v>79</v>
      </c>
      <c r="K40">
        <f t="shared" si="0"/>
        <v>0</v>
      </c>
      <c r="M40" s="9"/>
    </row>
    <row r="41" spans="2:13" ht="12.75">
      <c r="B41" t="s">
        <v>80</v>
      </c>
      <c r="K41">
        <f t="shared" si="0"/>
        <v>0</v>
      </c>
      <c r="M41" s="9"/>
    </row>
    <row r="42" spans="2:13" ht="12.75">
      <c r="B42" t="s">
        <v>0</v>
      </c>
      <c r="K42">
        <f t="shared" si="0"/>
        <v>0</v>
      </c>
      <c r="M42" s="9"/>
    </row>
    <row r="43" spans="2:13" ht="12.75">
      <c r="B43" t="s">
        <v>81</v>
      </c>
      <c r="K43">
        <f t="shared" si="0"/>
        <v>0</v>
      </c>
      <c r="M43" s="9"/>
    </row>
    <row r="44" spans="1:13" ht="12.75">
      <c r="A44" s="3" t="s">
        <v>14</v>
      </c>
      <c r="K44">
        <f t="shared" si="0"/>
        <v>0</v>
      </c>
      <c r="M44" s="9"/>
    </row>
    <row r="45" spans="2:13" ht="12.75">
      <c r="B45" t="s">
        <v>84</v>
      </c>
      <c r="K45">
        <f t="shared" si="0"/>
        <v>0</v>
      </c>
      <c r="M45" s="9"/>
    </row>
    <row r="46" spans="2:13" ht="12.75">
      <c r="B46" t="s">
        <v>85</v>
      </c>
      <c r="K46">
        <f t="shared" si="0"/>
        <v>0</v>
      </c>
      <c r="M46" s="9"/>
    </row>
    <row r="47" spans="1:13" ht="12.75">
      <c r="A47" s="3" t="s">
        <v>27</v>
      </c>
      <c r="K47">
        <f t="shared" si="0"/>
        <v>0</v>
      </c>
      <c r="M47" s="9"/>
    </row>
    <row r="48" spans="2:13" ht="12.75">
      <c r="B48" t="s">
        <v>82</v>
      </c>
      <c r="K48">
        <f t="shared" si="0"/>
        <v>0</v>
      </c>
      <c r="M48" s="9"/>
    </row>
    <row r="49" spans="2:13" ht="12.75">
      <c r="B49" t="s">
        <v>86</v>
      </c>
      <c r="K49">
        <f t="shared" si="0"/>
        <v>0</v>
      </c>
      <c r="M49" s="9"/>
    </row>
    <row r="50" spans="1:13" ht="12.75">
      <c r="A50" s="3" t="s">
        <v>28</v>
      </c>
      <c r="K50">
        <f t="shared" si="0"/>
        <v>0</v>
      </c>
      <c r="M50" s="9"/>
    </row>
    <row r="51" spans="2:13" ht="12.75">
      <c r="B51" t="s">
        <v>87</v>
      </c>
      <c r="K51">
        <f t="shared" si="0"/>
        <v>0</v>
      </c>
      <c r="M51" s="9"/>
    </row>
    <row r="52" spans="2:13" ht="12.75">
      <c r="B52" t="s">
        <v>83</v>
      </c>
      <c r="K52">
        <f t="shared" si="0"/>
        <v>0</v>
      </c>
      <c r="M52" s="9"/>
    </row>
    <row r="53" spans="2:13" ht="12.75">
      <c r="B53" s="3" t="s">
        <v>64</v>
      </c>
      <c r="C53" s="10">
        <f>+K53</f>
        <v>300</v>
      </c>
      <c r="K53">
        <f t="shared" si="0"/>
        <v>300</v>
      </c>
      <c r="L53" s="10">
        <v>150</v>
      </c>
      <c r="M53" s="9"/>
    </row>
    <row r="54" spans="2:13" ht="12.75">
      <c r="B54" s="3" t="s">
        <v>65</v>
      </c>
      <c r="C54" s="10">
        <f>+K54</f>
        <v>320</v>
      </c>
      <c r="K54">
        <f t="shared" si="0"/>
        <v>320</v>
      </c>
      <c r="L54" s="10">
        <v>160</v>
      </c>
      <c r="M54" s="9"/>
    </row>
    <row r="55" spans="2:13" ht="12.75">
      <c r="B55" s="3" t="s">
        <v>66</v>
      </c>
      <c r="C55" s="10">
        <f>+K55</f>
        <v>340</v>
      </c>
      <c r="K55">
        <f t="shared" si="0"/>
        <v>340</v>
      </c>
      <c r="L55" s="10">
        <v>170</v>
      </c>
      <c r="M55" s="9"/>
    </row>
    <row r="56" ht="12.75">
      <c r="M56" s="9"/>
    </row>
    <row r="57" spans="1:13" ht="12.75">
      <c r="A57" s="12" t="s">
        <v>88</v>
      </c>
      <c r="M57" s="9"/>
    </row>
    <row r="58" ht="13.5" thickBot="1">
      <c r="M58" s="9"/>
    </row>
    <row r="59" spans="1:13" ht="24" thickBot="1">
      <c r="A59" s="61" t="s">
        <v>89</v>
      </c>
      <c r="B59" s="62"/>
      <c r="C59" s="62"/>
      <c r="D59" s="62"/>
      <c r="E59" s="62"/>
      <c r="F59" s="62"/>
      <c r="G59" s="62"/>
      <c r="H59" s="63"/>
      <c r="M59" s="9"/>
    </row>
    <row r="60" ht="12.75">
      <c r="M60" s="9"/>
    </row>
    <row r="61" ht="12.75">
      <c r="M61" s="9"/>
    </row>
    <row r="62" ht="12.75">
      <c r="M62" s="9"/>
    </row>
    <row r="63" ht="12.75">
      <c r="M63" s="9"/>
    </row>
    <row r="64" ht="12.75">
      <c r="M64" s="9"/>
    </row>
    <row r="65" ht="12.75">
      <c r="M65" s="9"/>
    </row>
    <row r="66" ht="12.75">
      <c r="M66" s="9"/>
    </row>
    <row r="67" ht="13.5" thickBot="1">
      <c r="M67" s="9"/>
    </row>
    <row r="68" spans="5:16" ht="14.25" thickBot="1" thickTop="1">
      <c r="E68" s="13"/>
      <c r="F68" s="13" t="s">
        <v>37</v>
      </c>
      <c r="G68" s="14" t="s">
        <v>36</v>
      </c>
      <c r="H68" s="15" t="s">
        <v>38</v>
      </c>
      <c r="I68" s="59" t="s">
        <v>60</v>
      </c>
      <c r="J68" s="60"/>
      <c r="K68" s="60"/>
      <c r="L68" s="16"/>
      <c r="M68" s="17"/>
      <c r="N68" s="18"/>
      <c r="O68" s="15"/>
      <c r="P68" s="15"/>
    </row>
    <row r="69" spans="5:16" ht="14.25" thickBot="1" thickTop="1">
      <c r="E69" s="19"/>
      <c r="F69" s="20">
        <f>+C21</f>
        <v>420</v>
      </c>
      <c r="G69" s="21">
        <f>+C22</f>
        <v>500</v>
      </c>
      <c r="H69" s="22">
        <f>+C23</f>
        <v>620</v>
      </c>
      <c r="I69" s="19" t="s">
        <v>37</v>
      </c>
      <c r="J69" s="23" t="s">
        <v>36</v>
      </c>
      <c r="K69" s="23" t="s">
        <v>38</v>
      </c>
      <c r="L69" s="16" t="s">
        <v>53</v>
      </c>
      <c r="M69" s="24" t="s">
        <v>54</v>
      </c>
      <c r="N69" s="16" t="s">
        <v>55</v>
      </c>
      <c r="O69" s="25" t="s">
        <v>57</v>
      </c>
      <c r="P69" s="25" t="s">
        <v>62</v>
      </c>
    </row>
    <row r="70" spans="5:16" ht="13.5" thickTop="1">
      <c r="E70" s="26" t="s">
        <v>41</v>
      </c>
      <c r="F70" s="26">
        <f>+C15</f>
        <v>110</v>
      </c>
      <c r="G70" s="7">
        <f>+C16</f>
        <v>44</v>
      </c>
      <c r="H70" s="27">
        <f>+C17</f>
        <v>22</v>
      </c>
      <c r="I70" s="28">
        <f>+F70*$C$21</f>
        <v>46200</v>
      </c>
      <c r="J70" s="29">
        <f>+G70*$C$22</f>
        <v>22000</v>
      </c>
      <c r="K70" s="29">
        <f>+H70*$C$23</f>
        <v>13640</v>
      </c>
      <c r="L70" s="30">
        <f>SUM(I70:K70)</f>
        <v>81840</v>
      </c>
      <c r="M70" s="31">
        <v>30000</v>
      </c>
      <c r="N70" s="32">
        <f aca="true" t="shared" si="1" ref="N70:N81">+L70-M70</f>
        <v>51840</v>
      </c>
      <c r="O70" s="33" t="e">
        <f aca="true" t="shared" si="2" ref="O70:O81">+N70/$O$59</f>
        <v>#DIV/0!</v>
      </c>
      <c r="P70" s="33" t="e">
        <f aca="true" t="shared" si="3" ref="P70:P81">IF(O70&gt;0,"DOBIČEK","IZGUBA")</f>
        <v>#DIV/0!</v>
      </c>
    </row>
    <row r="71" spans="5:16" ht="12.75">
      <c r="E71" s="26" t="s">
        <v>42</v>
      </c>
      <c r="F71" s="34">
        <f>+F70*1.03</f>
        <v>113.3</v>
      </c>
      <c r="G71" s="34">
        <f aca="true" t="shared" si="4" ref="G71:H81">+G70*1.03</f>
        <v>45.32</v>
      </c>
      <c r="H71" s="34">
        <f t="shared" si="4"/>
        <v>22.66</v>
      </c>
      <c r="I71" s="28">
        <f aca="true" t="shared" si="5" ref="I71:I81">+F71*$C$21</f>
        <v>47586</v>
      </c>
      <c r="J71" s="29">
        <f aca="true" t="shared" si="6" ref="J71:J81">+G71*$C$22</f>
        <v>22660</v>
      </c>
      <c r="K71" s="29">
        <f aca="true" t="shared" si="7" ref="K71:K81">+H71*$C$23</f>
        <v>14049.2</v>
      </c>
      <c r="L71" s="30">
        <f aca="true" t="shared" si="8" ref="L71:L81">SUM(I71:K71)</f>
        <v>84295.2</v>
      </c>
      <c r="M71" s="31">
        <f aca="true" t="shared" si="9" ref="M71:M81">+M70*0.95</f>
        <v>28500</v>
      </c>
      <c r="N71" s="32">
        <f t="shared" si="1"/>
        <v>55795.2</v>
      </c>
      <c r="O71" s="33" t="e">
        <f t="shared" si="2"/>
        <v>#DIV/0!</v>
      </c>
      <c r="P71" s="33" t="e">
        <f t="shared" si="3"/>
        <v>#DIV/0!</v>
      </c>
    </row>
    <row r="72" spans="5:16" ht="12.75">
      <c r="E72" s="26" t="s">
        <v>43</v>
      </c>
      <c r="F72" s="34">
        <f aca="true" t="shared" si="10" ref="F72:F81">+F71*1.03</f>
        <v>116.699</v>
      </c>
      <c r="G72" s="34">
        <f t="shared" si="4"/>
        <v>46.6796</v>
      </c>
      <c r="H72" s="34">
        <f t="shared" si="4"/>
        <v>23.3398</v>
      </c>
      <c r="I72" s="28">
        <f t="shared" si="5"/>
        <v>49013.58</v>
      </c>
      <c r="J72" s="29">
        <f t="shared" si="6"/>
        <v>23339.8</v>
      </c>
      <c r="K72" s="29">
        <f t="shared" si="7"/>
        <v>14470.676</v>
      </c>
      <c r="L72" s="30">
        <f t="shared" si="8"/>
        <v>86824.05600000001</v>
      </c>
      <c r="M72" s="31">
        <f t="shared" si="9"/>
        <v>27075</v>
      </c>
      <c r="N72" s="32">
        <f t="shared" si="1"/>
        <v>59749.05600000001</v>
      </c>
      <c r="O72" s="33" t="e">
        <f t="shared" si="2"/>
        <v>#DIV/0!</v>
      </c>
      <c r="P72" s="33" t="e">
        <f t="shared" si="3"/>
        <v>#DIV/0!</v>
      </c>
    </row>
    <row r="73" spans="5:16" ht="12.75">
      <c r="E73" s="26" t="s">
        <v>44</v>
      </c>
      <c r="F73" s="34">
        <f t="shared" si="10"/>
        <v>120.19997000000001</v>
      </c>
      <c r="G73" s="34">
        <f t="shared" si="4"/>
        <v>48.079988</v>
      </c>
      <c r="H73" s="34">
        <f t="shared" si="4"/>
        <v>24.039994</v>
      </c>
      <c r="I73" s="28">
        <f t="shared" si="5"/>
        <v>50483.987400000005</v>
      </c>
      <c r="J73" s="29">
        <f t="shared" si="6"/>
        <v>24039.994</v>
      </c>
      <c r="K73" s="29">
        <f t="shared" si="7"/>
        <v>14904.79628</v>
      </c>
      <c r="L73" s="30">
        <f t="shared" si="8"/>
        <v>89428.77768</v>
      </c>
      <c r="M73" s="31">
        <f t="shared" si="9"/>
        <v>25721.25</v>
      </c>
      <c r="N73" s="32">
        <f t="shared" si="1"/>
        <v>63707.52768</v>
      </c>
      <c r="O73" s="33" t="e">
        <f t="shared" si="2"/>
        <v>#DIV/0!</v>
      </c>
      <c r="P73" s="33" t="e">
        <f t="shared" si="3"/>
        <v>#DIV/0!</v>
      </c>
    </row>
    <row r="74" spans="5:16" ht="12.75">
      <c r="E74" s="26" t="s">
        <v>45</v>
      </c>
      <c r="F74" s="34">
        <f t="shared" si="10"/>
        <v>123.80596910000001</v>
      </c>
      <c r="G74" s="34">
        <f t="shared" si="4"/>
        <v>49.52238764</v>
      </c>
      <c r="H74" s="34">
        <f t="shared" si="4"/>
        <v>24.76119382</v>
      </c>
      <c r="I74" s="28">
        <f t="shared" si="5"/>
        <v>51998.507022000005</v>
      </c>
      <c r="J74" s="29">
        <f t="shared" si="6"/>
        <v>24761.19382</v>
      </c>
      <c r="K74" s="29">
        <f t="shared" si="7"/>
        <v>15351.940168399999</v>
      </c>
      <c r="L74" s="30">
        <f t="shared" si="8"/>
        <v>92111.64101040001</v>
      </c>
      <c r="M74" s="31">
        <f t="shared" si="9"/>
        <v>24435.1875</v>
      </c>
      <c r="N74" s="32">
        <f t="shared" si="1"/>
        <v>67676.45351040001</v>
      </c>
      <c r="O74" s="33" t="e">
        <f t="shared" si="2"/>
        <v>#DIV/0!</v>
      </c>
      <c r="P74" s="33" t="e">
        <f t="shared" si="3"/>
        <v>#DIV/0!</v>
      </c>
    </row>
    <row r="75" spans="5:16" ht="12.75">
      <c r="E75" s="26" t="s">
        <v>46</v>
      </c>
      <c r="F75" s="34">
        <f t="shared" si="10"/>
        <v>127.52014817300001</v>
      </c>
      <c r="G75" s="34">
        <f t="shared" si="4"/>
        <v>51.0080592692</v>
      </c>
      <c r="H75" s="34">
        <f t="shared" si="4"/>
        <v>25.5040296346</v>
      </c>
      <c r="I75" s="28">
        <f t="shared" si="5"/>
        <v>53558.46223266001</v>
      </c>
      <c r="J75" s="29">
        <f t="shared" si="6"/>
        <v>25504.0296346</v>
      </c>
      <c r="K75" s="29">
        <f t="shared" si="7"/>
        <v>15812.498373452</v>
      </c>
      <c r="L75" s="30">
        <f t="shared" si="8"/>
        <v>94874.99024071201</v>
      </c>
      <c r="M75" s="31">
        <f t="shared" si="9"/>
        <v>23213.428125</v>
      </c>
      <c r="N75" s="32">
        <f t="shared" si="1"/>
        <v>71661.562115712</v>
      </c>
      <c r="O75" s="33" t="e">
        <f t="shared" si="2"/>
        <v>#DIV/0!</v>
      </c>
      <c r="P75" s="33" t="e">
        <f t="shared" si="3"/>
        <v>#DIV/0!</v>
      </c>
    </row>
    <row r="76" spans="5:16" ht="12.75">
      <c r="E76" s="26" t="s">
        <v>47</v>
      </c>
      <c r="F76" s="34">
        <f t="shared" si="10"/>
        <v>131.34575261819</v>
      </c>
      <c r="G76" s="34">
        <f t="shared" si="4"/>
        <v>52.538301047276</v>
      </c>
      <c r="H76" s="34">
        <f t="shared" si="4"/>
        <v>26.269150523638</v>
      </c>
      <c r="I76" s="28">
        <f t="shared" si="5"/>
        <v>55165.2160996398</v>
      </c>
      <c r="J76" s="29">
        <f t="shared" si="6"/>
        <v>26269.150523638</v>
      </c>
      <c r="K76" s="29">
        <f t="shared" si="7"/>
        <v>16286.87332465556</v>
      </c>
      <c r="L76" s="30">
        <f t="shared" si="8"/>
        <v>97721.23994793337</v>
      </c>
      <c r="M76" s="31">
        <f t="shared" si="9"/>
        <v>22052.75671875</v>
      </c>
      <c r="N76" s="32">
        <f t="shared" si="1"/>
        <v>75668.48322918337</v>
      </c>
      <c r="O76" s="33" t="e">
        <f t="shared" si="2"/>
        <v>#DIV/0!</v>
      </c>
      <c r="P76" s="33" t="e">
        <f t="shared" si="3"/>
        <v>#DIV/0!</v>
      </c>
    </row>
    <row r="77" spans="5:16" ht="12.75">
      <c r="E77" s="26" t="s">
        <v>48</v>
      </c>
      <c r="F77" s="34">
        <f t="shared" si="10"/>
        <v>135.2861251967357</v>
      </c>
      <c r="G77" s="34">
        <f t="shared" si="4"/>
        <v>54.11445007869428</v>
      </c>
      <c r="H77" s="34">
        <f t="shared" si="4"/>
        <v>27.05722503934714</v>
      </c>
      <c r="I77" s="28">
        <f t="shared" si="5"/>
        <v>56820.17258262899</v>
      </c>
      <c r="J77" s="29">
        <f t="shared" si="6"/>
        <v>27057.22503934714</v>
      </c>
      <c r="K77" s="29">
        <f t="shared" si="7"/>
        <v>16775.47952439523</v>
      </c>
      <c r="L77" s="30">
        <f t="shared" si="8"/>
        <v>100652.87714637135</v>
      </c>
      <c r="M77" s="31">
        <f t="shared" si="9"/>
        <v>20950.118882812498</v>
      </c>
      <c r="N77" s="32">
        <f t="shared" si="1"/>
        <v>79702.75826355885</v>
      </c>
      <c r="O77" s="33" t="e">
        <f t="shared" si="2"/>
        <v>#DIV/0!</v>
      </c>
      <c r="P77" s="33" t="e">
        <f t="shared" si="3"/>
        <v>#DIV/0!</v>
      </c>
    </row>
    <row r="78" spans="5:16" ht="12.75">
      <c r="E78" s="26" t="s">
        <v>49</v>
      </c>
      <c r="F78" s="34">
        <f t="shared" si="10"/>
        <v>139.34470895263777</v>
      </c>
      <c r="G78" s="34">
        <f t="shared" si="4"/>
        <v>55.737883581055115</v>
      </c>
      <c r="H78" s="34">
        <f t="shared" si="4"/>
        <v>27.868941790527558</v>
      </c>
      <c r="I78" s="28">
        <f t="shared" si="5"/>
        <v>58524.77776010786</v>
      </c>
      <c r="J78" s="29">
        <f t="shared" si="6"/>
        <v>27868.94179052756</v>
      </c>
      <c r="K78" s="29">
        <f t="shared" si="7"/>
        <v>17278.743910127087</v>
      </c>
      <c r="L78" s="30">
        <f t="shared" si="8"/>
        <v>103672.4634607625</v>
      </c>
      <c r="M78" s="31">
        <f t="shared" si="9"/>
        <v>19902.61293867187</v>
      </c>
      <c r="N78" s="32">
        <f t="shared" si="1"/>
        <v>83769.85052209064</v>
      </c>
      <c r="O78" s="33" t="e">
        <f t="shared" si="2"/>
        <v>#DIV/0!</v>
      </c>
      <c r="P78" s="33" t="e">
        <f t="shared" si="3"/>
        <v>#DIV/0!</v>
      </c>
    </row>
    <row r="79" spans="5:16" ht="12.75">
      <c r="E79" s="26" t="s">
        <v>50</v>
      </c>
      <c r="F79" s="34">
        <f t="shared" si="10"/>
        <v>143.5250502212169</v>
      </c>
      <c r="G79" s="34">
        <f t="shared" si="4"/>
        <v>57.41002008848677</v>
      </c>
      <c r="H79" s="34">
        <f t="shared" si="4"/>
        <v>28.705010044243384</v>
      </c>
      <c r="I79" s="28">
        <f t="shared" si="5"/>
        <v>60280.5210929111</v>
      </c>
      <c r="J79" s="29">
        <f t="shared" si="6"/>
        <v>28705.010044243383</v>
      </c>
      <c r="K79" s="29">
        <f t="shared" si="7"/>
        <v>17797.106227430897</v>
      </c>
      <c r="L79" s="30">
        <f t="shared" si="8"/>
        <v>106782.63736458537</v>
      </c>
      <c r="M79" s="31">
        <f t="shared" si="9"/>
        <v>18907.482291738277</v>
      </c>
      <c r="N79" s="32">
        <f t="shared" si="1"/>
        <v>87875.15507284709</v>
      </c>
      <c r="O79" s="33" t="e">
        <f t="shared" si="2"/>
        <v>#DIV/0!</v>
      </c>
      <c r="P79" s="33" t="e">
        <f t="shared" si="3"/>
        <v>#DIV/0!</v>
      </c>
    </row>
    <row r="80" spans="5:16" ht="12.75">
      <c r="E80" s="26" t="s">
        <v>51</v>
      </c>
      <c r="F80" s="34">
        <f t="shared" si="10"/>
        <v>147.8308017278534</v>
      </c>
      <c r="G80" s="34">
        <f t="shared" si="4"/>
        <v>59.13232069114137</v>
      </c>
      <c r="H80" s="34">
        <f t="shared" si="4"/>
        <v>29.566160345570687</v>
      </c>
      <c r="I80" s="28">
        <f t="shared" si="5"/>
        <v>62088.93672569843</v>
      </c>
      <c r="J80" s="29">
        <f t="shared" si="6"/>
        <v>29566.160345570686</v>
      </c>
      <c r="K80" s="29">
        <f t="shared" si="7"/>
        <v>18331.019414253828</v>
      </c>
      <c r="L80" s="30">
        <f t="shared" si="8"/>
        <v>109986.11648552294</v>
      </c>
      <c r="M80" s="31">
        <f t="shared" si="9"/>
        <v>17962.108177151364</v>
      </c>
      <c r="N80" s="32">
        <f t="shared" si="1"/>
        <v>92024.00830837159</v>
      </c>
      <c r="O80" s="33" t="e">
        <f t="shared" si="2"/>
        <v>#DIV/0!</v>
      </c>
      <c r="P80" s="33" t="e">
        <f t="shared" si="3"/>
        <v>#DIV/0!</v>
      </c>
    </row>
    <row r="81" spans="5:16" ht="13.5" thickBot="1">
      <c r="E81" s="26" t="s">
        <v>52</v>
      </c>
      <c r="F81" s="34">
        <f t="shared" si="10"/>
        <v>152.265725779689</v>
      </c>
      <c r="G81" s="34">
        <f t="shared" si="4"/>
        <v>60.906290311875615</v>
      </c>
      <c r="H81" s="34">
        <f t="shared" si="4"/>
        <v>30.453145155937808</v>
      </c>
      <c r="I81" s="28">
        <f t="shared" si="5"/>
        <v>63951.60482746938</v>
      </c>
      <c r="J81" s="29">
        <f t="shared" si="6"/>
        <v>30453.145155937807</v>
      </c>
      <c r="K81" s="29">
        <f t="shared" si="7"/>
        <v>18880.94999668144</v>
      </c>
      <c r="L81" s="30">
        <f t="shared" si="8"/>
        <v>113285.69998008863</v>
      </c>
      <c r="M81" s="31">
        <f t="shared" si="9"/>
        <v>17064.002768293794</v>
      </c>
      <c r="N81" s="32">
        <f t="shared" si="1"/>
        <v>96221.69721179483</v>
      </c>
      <c r="O81" s="33" t="e">
        <f t="shared" si="2"/>
        <v>#DIV/0!</v>
      </c>
      <c r="P81" s="33" t="e">
        <f t="shared" si="3"/>
        <v>#DIV/0!</v>
      </c>
    </row>
    <row r="82" spans="5:16" ht="14.25" thickBot="1" thickTop="1">
      <c r="E82" s="19"/>
      <c r="F82" s="35">
        <f aca="true" t="shared" si="11" ref="F82:O82">SUM(F70:F81)</f>
        <v>1561.123251769323</v>
      </c>
      <c r="G82" s="36">
        <f t="shared" si="11"/>
        <v>624.4493007077292</v>
      </c>
      <c r="H82" s="37">
        <f t="shared" si="11"/>
        <v>312.2246503538646</v>
      </c>
      <c r="I82" s="38">
        <f t="shared" si="11"/>
        <v>655671.7657431156</v>
      </c>
      <c r="J82" s="39">
        <f t="shared" si="11"/>
        <v>312224.6503538646</v>
      </c>
      <c r="K82" s="39">
        <f t="shared" si="11"/>
        <v>193579.28321939602</v>
      </c>
      <c r="L82" s="40">
        <f t="shared" si="11"/>
        <v>1161475.6993163761</v>
      </c>
      <c r="M82" s="40">
        <f t="shared" si="11"/>
        <v>275783.9474024178</v>
      </c>
      <c r="N82" s="40">
        <f t="shared" si="11"/>
        <v>885691.7519139582</v>
      </c>
      <c r="O82" s="41" t="e">
        <f t="shared" si="11"/>
        <v>#DIV/0!</v>
      </c>
      <c r="P82" s="42"/>
    </row>
    <row r="83" spans="13:14" ht="13.5" thickTop="1">
      <c r="M83" s="9"/>
      <c r="N83" s="54">
        <f>AVERAGE(N70:N81)</f>
        <v>73807.64599282986</v>
      </c>
    </row>
    <row r="84" ht="12.75">
      <c r="M84" s="9"/>
    </row>
    <row r="85" ht="12.75">
      <c r="M85" s="9"/>
    </row>
    <row r="86" ht="12.75">
      <c r="M86" s="9"/>
    </row>
    <row r="87" ht="12.75">
      <c r="M87" s="9"/>
    </row>
    <row r="88" ht="13.5" thickBot="1">
      <c r="M88" s="9"/>
    </row>
    <row r="89" spans="12:14" ht="13.5" thickTop="1">
      <c r="L89" s="43" t="s">
        <v>20</v>
      </c>
      <c r="M89" s="44">
        <v>0.6</v>
      </c>
      <c r="N89" s="45">
        <f>+$N$100*M89</f>
        <v>0</v>
      </c>
    </row>
    <row r="90" spans="12:14" ht="12.75">
      <c r="L90" s="46" t="s">
        <v>58</v>
      </c>
      <c r="M90" s="47">
        <v>0.2</v>
      </c>
      <c r="N90" s="48">
        <f>+$N$100*M90</f>
        <v>0</v>
      </c>
    </row>
    <row r="91" spans="12:14" ht="13.5" thickBot="1">
      <c r="L91" s="49" t="s">
        <v>59</v>
      </c>
      <c r="M91" s="50">
        <v>0.2</v>
      </c>
      <c r="N91" s="51">
        <f>+$N$100*M91</f>
        <v>0</v>
      </c>
    </row>
    <row r="92" spans="12:14" ht="14.25" thickBot="1" thickTop="1">
      <c r="L92" s="52"/>
      <c r="M92" s="53"/>
      <c r="N92" s="51">
        <f>+N82*0.3</f>
        <v>265707.52557418746</v>
      </c>
    </row>
    <row r="93" spans="13:14" ht="13.5" thickTop="1">
      <c r="M93" s="9"/>
      <c r="N93" s="54"/>
    </row>
    <row r="94" ht="12.75">
      <c r="M94" s="9"/>
    </row>
    <row r="95" ht="12.75">
      <c r="M95" s="9"/>
    </row>
    <row r="96" ht="12.75">
      <c r="M96" s="9"/>
    </row>
    <row r="97" ht="12.75">
      <c r="M97" s="9"/>
    </row>
    <row r="98" ht="12.75">
      <c r="M98" s="9"/>
    </row>
    <row r="99" ht="12.75">
      <c r="M99" s="9"/>
    </row>
    <row r="100" ht="12.75">
      <c r="M100" s="9"/>
    </row>
    <row r="101" ht="12.75">
      <c r="M101" s="9"/>
    </row>
    <row r="102" ht="12.75">
      <c r="M102" s="9"/>
    </row>
    <row r="103" ht="12.75">
      <c r="M103" s="9"/>
    </row>
  </sheetData>
  <mergeCells count="7">
    <mergeCell ref="B5:H5"/>
    <mergeCell ref="A59:H59"/>
    <mergeCell ref="I68:K68"/>
    <mergeCell ref="B1:H1"/>
    <mergeCell ref="B2:H2"/>
    <mergeCell ref="B3:H3"/>
    <mergeCell ref="B4:H4"/>
  </mergeCells>
  <printOptions/>
  <pageMargins left="0.75" right="0.75" top="1" bottom="1" header="0" footer="0"/>
  <pageSetup fitToHeight="1" fitToWidth="1" horizontalDpi="600" verticalDpi="6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9">
      <selection activeCell="A50" sqref="A50:J52"/>
    </sheetView>
  </sheetViews>
  <sheetFormatPr defaultColWidth="9.140625" defaultRowHeight="12.75"/>
  <cols>
    <col min="1" max="1" width="6.421875" style="0" customWidth="1"/>
    <col min="8" max="8" width="9.8515625" style="0" bestFit="1" customWidth="1"/>
  </cols>
  <sheetData>
    <row r="1" spans="2:8" ht="12.75">
      <c r="B1" s="64" t="s">
        <v>1</v>
      </c>
      <c r="C1" s="64"/>
      <c r="D1" s="64"/>
      <c r="E1" s="64"/>
      <c r="F1" s="64"/>
      <c r="G1" s="64"/>
      <c r="H1" s="64"/>
    </row>
    <row r="2" spans="1:8" ht="20.25">
      <c r="A2" s="1"/>
      <c r="B2" s="65" t="s">
        <v>2</v>
      </c>
      <c r="C2" s="65"/>
      <c r="D2" s="65"/>
      <c r="E2" s="65"/>
      <c r="F2" s="65"/>
      <c r="G2" s="65"/>
      <c r="H2" s="65"/>
    </row>
    <row r="3" spans="2:8" ht="12.75">
      <c r="B3" s="64" t="s">
        <v>3</v>
      </c>
      <c r="C3" s="64"/>
      <c r="D3" s="64"/>
      <c r="E3" s="64"/>
      <c r="F3" s="64"/>
      <c r="G3" s="64"/>
      <c r="H3" s="64"/>
    </row>
    <row r="4" spans="2:8" ht="18">
      <c r="B4" s="66" t="s">
        <v>4</v>
      </c>
      <c r="C4" s="66"/>
      <c r="D4" s="66"/>
      <c r="E4" s="66"/>
      <c r="F4" s="66"/>
      <c r="G4" s="66"/>
      <c r="H4" s="66"/>
    </row>
    <row r="5" spans="2:8" ht="12.75">
      <c r="B5" s="58">
        <v>39169</v>
      </c>
      <c r="C5" s="58"/>
      <c r="D5" s="58"/>
      <c r="E5" s="58"/>
      <c r="F5" s="58"/>
      <c r="G5" s="58"/>
      <c r="H5" s="58"/>
    </row>
    <row r="6" spans="2:8" ht="13.5" thickBot="1">
      <c r="B6" s="7"/>
      <c r="C6" s="7"/>
      <c r="D6" s="7"/>
      <c r="E6" s="7"/>
      <c r="F6" s="7"/>
      <c r="G6" s="7"/>
      <c r="H6" s="7"/>
    </row>
    <row r="7" spans="1:6" ht="15.75" thickBot="1">
      <c r="A7" s="4" t="s">
        <v>32</v>
      </c>
      <c r="B7" s="6"/>
      <c r="C7" s="5"/>
      <c r="D7" s="5"/>
      <c r="E7" s="5"/>
      <c r="F7" s="6"/>
    </row>
    <row r="8" spans="1:6" ht="15.75" thickBot="1">
      <c r="A8" s="4" t="s">
        <v>33</v>
      </c>
      <c r="B8" s="6"/>
      <c r="C8" s="5"/>
      <c r="D8" s="5"/>
      <c r="E8" s="5"/>
      <c r="F8" s="6"/>
    </row>
    <row r="9" spans="1:6" ht="15.75" thickBot="1">
      <c r="A9" s="4" t="s">
        <v>34</v>
      </c>
      <c r="B9" s="6"/>
      <c r="C9" s="5"/>
      <c r="D9" s="5"/>
      <c r="E9" s="5"/>
      <c r="F9" s="6"/>
    </row>
    <row r="11" ht="15.75">
      <c r="B11" s="2" t="s">
        <v>5</v>
      </c>
    </row>
    <row r="12" ht="12.75">
      <c r="A12" s="3" t="s">
        <v>6</v>
      </c>
    </row>
    <row r="13" spans="1:2" ht="12.75">
      <c r="A13" s="3"/>
      <c r="B13" t="s">
        <v>15</v>
      </c>
    </row>
    <row r="14" spans="1:2" ht="12.75">
      <c r="A14" s="3"/>
      <c r="B14" t="s">
        <v>104</v>
      </c>
    </row>
    <row r="15" spans="1:2" ht="12.75">
      <c r="A15" s="3"/>
      <c r="B15" t="s">
        <v>103</v>
      </c>
    </row>
    <row r="16" spans="1:2" ht="12.75">
      <c r="A16" s="3"/>
      <c r="B16" t="s">
        <v>16</v>
      </c>
    </row>
    <row r="17" ht="12.75">
      <c r="A17" s="3" t="s">
        <v>7</v>
      </c>
    </row>
    <row r="18" spans="1:2" ht="12.75">
      <c r="A18" s="3"/>
      <c r="B18" t="s">
        <v>17</v>
      </c>
    </row>
    <row r="19" spans="1:8" ht="12.75">
      <c r="A19" s="3"/>
      <c r="B19" t="s">
        <v>94</v>
      </c>
      <c r="H19" s="57">
        <v>80</v>
      </c>
    </row>
    <row r="20" spans="1:2" ht="12.75">
      <c r="A20" s="3"/>
      <c r="B20" t="s">
        <v>18</v>
      </c>
    </row>
    <row r="21" ht="12.75">
      <c r="A21" s="3" t="s">
        <v>8</v>
      </c>
    </row>
    <row r="22" spans="1:2" ht="12.75">
      <c r="A22" s="3"/>
      <c r="B22" t="s">
        <v>21</v>
      </c>
    </row>
    <row r="23" spans="1:2" ht="12.75">
      <c r="A23" s="3"/>
      <c r="B23" t="s">
        <v>19</v>
      </c>
    </row>
    <row r="24" spans="1:2" ht="12.75">
      <c r="A24" s="3"/>
      <c r="B24" t="s">
        <v>22</v>
      </c>
    </row>
    <row r="25" ht="12.75">
      <c r="A25" s="3" t="s">
        <v>9</v>
      </c>
    </row>
    <row r="26" spans="1:2" ht="12.75">
      <c r="A26" s="3"/>
      <c r="B26" t="s">
        <v>96</v>
      </c>
    </row>
    <row r="27" spans="1:2" ht="12.75">
      <c r="A27" s="3"/>
      <c r="B27" t="s">
        <v>23</v>
      </c>
    </row>
    <row r="28" spans="1:2" ht="12.75">
      <c r="A28" s="3"/>
      <c r="B28" t="s">
        <v>95</v>
      </c>
    </row>
    <row r="29" ht="12.75">
      <c r="A29" s="3"/>
    </row>
    <row r="30" ht="12.75">
      <c r="A30" s="3" t="s">
        <v>10</v>
      </c>
    </row>
    <row r="31" spans="1:2" ht="12.75">
      <c r="A31" s="3"/>
      <c r="B31" t="s">
        <v>24</v>
      </c>
    </row>
    <row r="32" spans="1:2" ht="12.75">
      <c r="A32" s="3"/>
      <c r="B32" t="s">
        <v>97</v>
      </c>
    </row>
    <row r="33" spans="1:2" ht="12.75">
      <c r="A33" s="3"/>
      <c r="B33" t="s">
        <v>98</v>
      </c>
    </row>
    <row r="34" spans="1:2" ht="12.75">
      <c r="A34" s="3"/>
      <c r="B34" t="s">
        <v>99</v>
      </c>
    </row>
    <row r="35" ht="12.75">
      <c r="A35" s="3" t="s">
        <v>11</v>
      </c>
    </row>
    <row r="36" spans="1:2" ht="12.75">
      <c r="A36" s="3"/>
      <c r="B36" s="8" t="s">
        <v>25</v>
      </c>
    </row>
    <row r="37" spans="1:2" ht="12.75">
      <c r="A37" s="3"/>
      <c r="B37" s="8" t="s">
        <v>26</v>
      </c>
    </row>
    <row r="38" spans="1:2" ht="12.75">
      <c r="A38" s="3"/>
      <c r="B38" t="s">
        <v>0</v>
      </c>
    </row>
    <row r="39" ht="12.75">
      <c r="A39" s="3" t="s">
        <v>14</v>
      </c>
    </row>
    <row r="40" spans="1:2" ht="12.75">
      <c r="A40" s="3"/>
      <c r="B40" t="s">
        <v>100</v>
      </c>
    </row>
    <row r="41" spans="1:2" ht="12.75">
      <c r="A41" s="3"/>
      <c r="B41" t="s">
        <v>101</v>
      </c>
    </row>
    <row r="42" ht="12.75">
      <c r="A42" s="3" t="s">
        <v>27</v>
      </c>
    </row>
    <row r="43" spans="1:2" ht="12.75">
      <c r="A43" s="3"/>
      <c r="B43" t="s">
        <v>102</v>
      </c>
    </row>
    <row r="44" ht="12.75">
      <c r="A44" s="3"/>
    </row>
    <row r="45" ht="12.75">
      <c r="A45" s="3" t="s">
        <v>28</v>
      </c>
    </row>
    <row r="46" spans="1:2" ht="12.75">
      <c r="A46" s="3"/>
      <c r="B46" t="s">
        <v>31</v>
      </c>
    </row>
    <row r="47" spans="1:2" ht="12.75">
      <c r="A47" s="3"/>
      <c r="B47" t="s">
        <v>29</v>
      </c>
    </row>
    <row r="48" spans="1:2" ht="12.75">
      <c r="A48" s="3"/>
      <c r="B48" t="s">
        <v>30</v>
      </c>
    </row>
    <row r="49" ht="12.75">
      <c r="A49" s="3"/>
    </row>
    <row r="50" ht="12.75">
      <c r="A50" s="12" t="s">
        <v>88</v>
      </c>
    </row>
    <row r="51" ht="13.5" thickBot="1"/>
    <row r="52" spans="1:8" ht="24" thickBot="1">
      <c r="A52" s="61" t="s">
        <v>89</v>
      </c>
      <c r="B52" s="62"/>
      <c r="C52" s="62"/>
      <c r="D52" s="62"/>
      <c r="E52" s="62"/>
      <c r="F52" s="62"/>
      <c r="G52" s="62"/>
      <c r="H52" s="63"/>
    </row>
    <row r="53" ht="12.75">
      <c r="A53" s="3"/>
    </row>
    <row r="54" ht="12.75">
      <c r="A54" s="3"/>
    </row>
  </sheetData>
  <mergeCells count="6">
    <mergeCell ref="A52:H52"/>
    <mergeCell ref="B1:H1"/>
    <mergeCell ref="B2:H2"/>
    <mergeCell ref="B3:H3"/>
    <mergeCell ref="B4:H4"/>
    <mergeCell ref="B5:H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 topLeftCell="A1">
      <selection activeCell="A33" activeCellId="2" sqref="A58:IV58 A48:IV48 A33:IV33"/>
    </sheetView>
  </sheetViews>
  <sheetFormatPr defaultColWidth="9.140625" defaultRowHeight="12.75"/>
  <cols>
    <col min="2" max="2" width="22.8515625" style="0" customWidth="1"/>
    <col min="3" max="3" width="15.7109375" style="0" customWidth="1"/>
  </cols>
  <sheetData>
    <row r="1" spans="2:8" ht="12.75">
      <c r="B1" s="64" t="s">
        <v>1</v>
      </c>
      <c r="C1" s="64"/>
      <c r="D1" s="64"/>
      <c r="E1" s="64"/>
      <c r="F1" s="64"/>
      <c r="G1" s="64"/>
      <c r="H1" s="64"/>
    </row>
    <row r="2" spans="1:8" ht="20.25">
      <c r="A2" s="1"/>
      <c r="B2" s="65" t="s">
        <v>2</v>
      </c>
      <c r="C2" s="65"/>
      <c r="D2" s="65"/>
      <c r="E2" s="65"/>
      <c r="F2" s="65"/>
      <c r="G2" s="65"/>
      <c r="H2" s="65"/>
    </row>
    <row r="3" spans="2:8" ht="12.75">
      <c r="B3" s="64" t="s">
        <v>3</v>
      </c>
      <c r="C3" s="64"/>
      <c r="D3" s="64"/>
      <c r="E3" s="64"/>
      <c r="F3" s="64"/>
      <c r="G3" s="64"/>
      <c r="H3" s="64"/>
    </row>
    <row r="4" spans="2:8" ht="18">
      <c r="B4" s="66" t="s">
        <v>4</v>
      </c>
      <c r="C4" s="66"/>
      <c r="D4" s="66"/>
      <c r="E4" s="66"/>
      <c r="F4" s="66"/>
      <c r="G4" s="66"/>
      <c r="H4" s="66"/>
    </row>
    <row r="5" spans="2:8" ht="12.75">
      <c r="B5" s="58">
        <v>39169</v>
      </c>
      <c r="C5" s="58"/>
      <c r="D5" s="58"/>
      <c r="E5" s="58"/>
      <c r="F5" s="58"/>
      <c r="G5" s="58"/>
      <c r="H5" s="58"/>
    </row>
    <row r="6" spans="2:8" ht="13.5" thickBot="1">
      <c r="B6" s="7"/>
      <c r="C6" s="7"/>
      <c r="D6" s="7"/>
      <c r="E6" s="7"/>
      <c r="F6" s="7"/>
      <c r="G6" s="7"/>
      <c r="H6" s="7"/>
    </row>
    <row r="7" spans="1:6" ht="15.75" thickBot="1">
      <c r="A7" s="4" t="s">
        <v>32</v>
      </c>
      <c r="B7" s="6"/>
      <c r="C7" s="5"/>
      <c r="D7" s="5"/>
      <c r="E7" s="5"/>
      <c r="F7" s="6"/>
    </row>
    <row r="8" spans="1:6" ht="15.75" thickBot="1">
      <c r="A8" s="4" t="s">
        <v>33</v>
      </c>
      <c r="B8" s="6"/>
      <c r="C8" s="5"/>
      <c r="D8" s="5"/>
      <c r="E8" s="5"/>
      <c r="F8" s="6"/>
    </row>
    <row r="9" spans="1:6" ht="15.75" thickBot="1">
      <c r="A9" s="4" t="s">
        <v>34</v>
      </c>
      <c r="B9" s="6"/>
      <c r="C9" s="5"/>
      <c r="D9" s="5"/>
      <c r="E9" s="5"/>
      <c r="F9" s="6"/>
    </row>
    <row r="11" ht="15.75">
      <c r="B11" s="2" t="s">
        <v>5</v>
      </c>
    </row>
    <row r="12" ht="12.75">
      <c r="A12" s="3" t="s">
        <v>6</v>
      </c>
    </row>
    <row r="13" spans="1:2" ht="12.75">
      <c r="A13" s="3"/>
      <c r="B13" t="s">
        <v>105</v>
      </c>
    </row>
    <row r="14" spans="1:2" ht="12.75">
      <c r="A14" s="3"/>
      <c r="B14" t="s">
        <v>120</v>
      </c>
    </row>
    <row r="15" spans="1:3" ht="12.75">
      <c r="A15" s="3"/>
      <c r="B15" s="3" t="s">
        <v>106</v>
      </c>
      <c r="C15" s="3">
        <v>35</v>
      </c>
    </row>
    <row r="16" spans="1:3" ht="12.75">
      <c r="A16" s="3"/>
      <c r="B16" s="3" t="s">
        <v>107</v>
      </c>
      <c r="C16" s="3">
        <v>62</v>
      </c>
    </row>
    <row r="17" spans="1:3" ht="12.75">
      <c r="A17" s="3"/>
      <c r="B17" s="3" t="s">
        <v>108</v>
      </c>
      <c r="C17" s="3">
        <v>49</v>
      </c>
    </row>
    <row r="18" spans="1:3" ht="12.75">
      <c r="A18" s="3"/>
      <c r="B18" s="3" t="s">
        <v>109</v>
      </c>
      <c r="C18" s="3">
        <v>25</v>
      </c>
    </row>
    <row r="19" spans="1:3" ht="12.75">
      <c r="A19" s="3" t="s">
        <v>7</v>
      </c>
      <c r="B19" s="3"/>
      <c r="C19" s="3"/>
    </row>
    <row r="20" spans="1:2" ht="12.75">
      <c r="A20" s="3"/>
      <c r="B20" s="8" t="s">
        <v>111</v>
      </c>
    </row>
    <row r="21" spans="1:2" ht="12.75">
      <c r="A21" s="3"/>
      <c r="B21" s="8" t="s">
        <v>110</v>
      </c>
    </row>
    <row r="22" spans="1:3" ht="12.75">
      <c r="A22" s="3"/>
      <c r="B22" s="3" t="s">
        <v>106</v>
      </c>
      <c r="C22" s="56">
        <v>10000</v>
      </c>
    </row>
    <row r="23" spans="1:3" ht="12.75">
      <c r="A23" s="3"/>
      <c r="B23" s="3" t="s">
        <v>107</v>
      </c>
      <c r="C23" s="56">
        <v>15000</v>
      </c>
    </row>
    <row r="24" spans="1:3" ht="12.75">
      <c r="A24" s="3"/>
      <c r="B24" s="3" t="s">
        <v>108</v>
      </c>
      <c r="C24" s="56">
        <v>30000</v>
      </c>
    </row>
    <row r="25" spans="1:3" ht="12.75">
      <c r="A25" s="3"/>
      <c r="B25" s="3" t="s">
        <v>109</v>
      </c>
      <c r="C25" s="56">
        <v>35000</v>
      </c>
    </row>
    <row r="26" spans="1:2" ht="12.75">
      <c r="A26" s="3"/>
      <c r="B26" s="8" t="s">
        <v>112</v>
      </c>
    </row>
    <row r="27" spans="1:2" ht="12.75">
      <c r="A27" s="3" t="s">
        <v>8</v>
      </c>
      <c r="B27" s="8"/>
    </row>
    <row r="28" spans="1:2" ht="12.75">
      <c r="A28" s="3"/>
      <c r="B28" s="8" t="s">
        <v>121</v>
      </c>
    </row>
    <row r="29" spans="1:2" ht="12.75">
      <c r="A29" s="3"/>
      <c r="B29" s="8" t="s">
        <v>113</v>
      </c>
    </row>
    <row r="30" spans="1:2" ht="12.75">
      <c r="A30" s="3"/>
      <c r="B30" s="8" t="s">
        <v>114</v>
      </c>
    </row>
    <row r="31" spans="1:2" ht="12.75">
      <c r="A31" s="3"/>
      <c r="B31" s="8"/>
    </row>
    <row r="32" spans="1:2" ht="12.75">
      <c r="A32" s="3"/>
      <c r="B32" s="8" t="s">
        <v>122</v>
      </c>
    </row>
    <row r="33" spans="1:2" ht="12.75">
      <c r="A33" s="3"/>
      <c r="B33" t="s">
        <v>123</v>
      </c>
    </row>
    <row r="34" spans="1:2" ht="12.75">
      <c r="A34" s="3"/>
      <c r="B34" t="s">
        <v>124</v>
      </c>
    </row>
    <row r="35" spans="1:2" ht="12.75">
      <c r="A35" s="3"/>
      <c r="B35" t="s">
        <v>125</v>
      </c>
    </row>
    <row r="36" spans="1:2" ht="12.75">
      <c r="A36" s="3"/>
      <c r="B36" t="s">
        <v>99</v>
      </c>
    </row>
    <row r="37" ht="12.75">
      <c r="A37" s="3" t="s">
        <v>9</v>
      </c>
    </row>
    <row r="38" spans="1:2" ht="12.75">
      <c r="A38" s="3"/>
      <c r="B38" t="s">
        <v>126</v>
      </c>
    </row>
    <row r="39" spans="1:4" ht="12.75">
      <c r="A39" s="3"/>
      <c r="B39" s="3" t="s">
        <v>117</v>
      </c>
      <c r="C39" s="3"/>
      <c r="D39" s="11">
        <v>0.2</v>
      </c>
    </row>
    <row r="40" spans="1:4" ht="12.75">
      <c r="A40" s="3"/>
      <c r="B40" s="3" t="s">
        <v>115</v>
      </c>
      <c r="C40" s="3"/>
      <c r="D40" s="11">
        <v>0.2</v>
      </c>
    </row>
    <row r="41" spans="1:4" ht="12.75">
      <c r="A41" s="3"/>
      <c r="B41" s="3" t="s">
        <v>116</v>
      </c>
      <c r="C41" s="3"/>
      <c r="D41" s="11">
        <v>0.6</v>
      </c>
    </row>
    <row r="42" spans="1:2" ht="12.75">
      <c r="A42" s="3"/>
      <c r="B42" t="s">
        <v>118</v>
      </c>
    </row>
    <row r="43" ht="12.75">
      <c r="A43" s="3" t="s">
        <v>10</v>
      </c>
    </row>
    <row r="44" spans="1:2" ht="12.75">
      <c r="A44" s="3"/>
      <c r="B44" s="8" t="s">
        <v>127</v>
      </c>
    </row>
    <row r="45" spans="1:2" ht="12.75">
      <c r="A45" s="3"/>
      <c r="B45" s="8" t="s">
        <v>119</v>
      </c>
    </row>
    <row r="46" spans="1:2" ht="12.75">
      <c r="A46" s="3"/>
      <c r="B46" t="s">
        <v>0</v>
      </c>
    </row>
    <row r="47" ht="12.75">
      <c r="A47" s="3" t="s">
        <v>11</v>
      </c>
    </row>
    <row r="48" ht="12.75">
      <c r="B48" t="s">
        <v>128</v>
      </c>
    </row>
    <row r="49" ht="12.75">
      <c r="A49" s="3" t="s">
        <v>14</v>
      </c>
    </row>
    <row r="50" ht="12.75">
      <c r="B50" t="s">
        <v>129</v>
      </c>
    </row>
    <row r="51" ht="12.75">
      <c r="B51" t="s">
        <v>130</v>
      </c>
    </row>
    <row r="52" spans="2:3" ht="12.75">
      <c r="B52" s="3" t="s">
        <v>106</v>
      </c>
      <c r="C52" s="3">
        <v>50</v>
      </c>
    </row>
    <row r="53" spans="2:3" ht="12.75">
      <c r="B53" s="3" t="s">
        <v>107</v>
      </c>
      <c r="C53" s="3">
        <v>70</v>
      </c>
    </row>
    <row r="54" spans="2:3" ht="12.75">
      <c r="B54" s="3" t="s">
        <v>108</v>
      </c>
      <c r="C54" s="3">
        <v>80</v>
      </c>
    </row>
    <row r="55" spans="2:3" ht="12.75">
      <c r="B55" s="3" t="s">
        <v>109</v>
      </c>
      <c r="C55" s="3">
        <v>90</v>
      </c>
    </row>
    <row r="56" ht="12.75">
      <c r="A56" s="3" t="s">
        <v>27</v>
      </c>
    </row>
    <row r="57" ht="12.75">
      <c r="B57" t="s">
        <v>12</v>
      </c>
    </row>
    <row r="58" ht="12.75">
      <c r="B58" t="s">
        <v>13</v>
      </c>
    </row>
    <row r="60" ht="12.75">
      <c r="A60" s="12" t="s">
        <v>88</v>
      </c>
    </row>
    <row r="61" ht="13.5" thickBot="1"/>
    <row r="62" spans="1:8" ht="24" thickBot="1">
      <c r="A62" s="61" t="s">
        <v>89</v>
      </c>
      <c r="B62" s="62"/>
      <c r="C62" s="62"/>
      <c r="D62" s="62"/>
      <c r="E62" s="62"/>
      <c r="F62" s="62"/>
      <c r="G62" s="62"/>
      <c r="H62" s="63"/>
    </row>
  </sheetData>
  <mergeCells count="6">
    <mergeCell ref="A62:H62"/>
    <mergeCell ref="B1:H1"/>
    <mergeCell ref="B2:H2"/>
    <mergeCell ref="B3:H3"/>
    <mergeCell ref="B4:H4"/>
    <mergeCell ref="B5:H5"/>
  </mergeCells>
  <printOptions/>
  <pageMargins left="0.75" right="0.75" top="0.38" bottom="0.31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potocar</dc:creator>
  <cp:keywords/>
  <dc:description/>
  <cp:lastModifiedBy>Streznik</cp:lastModifiedBy>
  <cp:lastPrinted>2007-03-28T12:03:30Z</cp:lastPrinted>
  <dcterms:created xsi:type="dcterms:W3CDTF">2007-03-28T06:37:29Z</dcterms:created>
  <dcterms:modified xsi:type="dcterms:W3CDTF">2007-11-22T17:37:00Z</dcterms:modified>
  <cp:category/>
  <cp:version/>
  <cp:contentType/>
  <cp:contentStatus/>
</cp:coreProperties>
</file>